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\Desktop\actualizacion transforma\"/>
    </mc:Choice>
  </mc:AlternateContent>
  <bookViews>
    <workbookView xWindow="0" yWindow="0" windowWidth="24000" windowHeight="9735" activeTab="1"/>
  </bookViews>
  <sheets>
    <sheet name="2532 INF DETALLADA TRABAJO" sheetId="4" r:id="rId1"/>
    <sheet name="2532 PRESENTACION" sheetId="6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E38" i="6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E33" i="4"/>
  <c r="E30" i="4"/>
  <c r="E31" i="4"/>
  <c r="E29" i="4"/>
  <c r="E23" i="4"/>
  <c r="E25" i="4"/>
  <c r="E32" i="4"/>
  <c r="E51" i="4"/>
  <c r="E50" i="4"/>
  <c r="E49" i="4"/>
  <c r="E48" i="4"/>
  <c r="E26" i="4"/>
  <c r="E24" i="4"/>
  <c r="E21" i="4"/>
  <c r="E13" i="4"/>
  <c r="E22" i="4"/>
  <c r="E20" i="4"/>
  <c r="E10" i="4"/>
  <c r="E18" i="4"/>
  <c r="E17" i="4"/>
  <c r="E16" i="4"/>
  <c r="E14" i="4"/>
  <c r="E12" i="4"/>
  <c r="E11" i="4"/>
  <c r="E8" i="4"/>
  <c r="E7" i="4"/>
  <c r="E47" i="4"/>
  <c r="E46" i="4"/>
  <c r="E6" i="4"/>
  <c r="E4" i="4"/>
  <c r="E5" i="4"/>
  <c r="E28" i="4"/>
  <c r="E36" i="4"/>
  <c r="G45" i="4"/>
  <c r="E15" i="4"/>
  <c r="E45" i="4"/>
  <c r="E44" i="4"/>
  <c r="E35" i="4"/>
  <c r="E19" i="4"/>
  <c r="E9" i="4"/>
  <c r="D78" i="4" l="1"/>
  <c r="D80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E55" i="4" l="1"/>
  <c r="E37" i="4" l="1"/>
  <c r="E38" i="4" s="1"/>
  <c r="E40" i="4" s="1"/>
</calcChain>
</file>

<file path=xl/sharedStrings.xml><?xml version="1.0" encoding="utf-8"?>
<sst xmlns="http://schemas.openxmlformats.org/spreadsheetml/2006/main" count="627" uniqueCount="201">
  <si>
    <t xml:space="preserve">AÑO </t>
  </si>
  <si>
    <t>GRAVABLE</t>
  </si>
  <si>
    <t xml:space="preserve">TIPO DE </t>
  </si>
  <si>
    <t>DONACION</t>
  </si>
  <si>
    <t>FORMA DE</t>
  </si>
  <si>
    <t>MONTO DE</t>
  </si>
  <si>
    <t xml:space="preserve">DESTINO DE </t>
  </si>
  <si>
    <t>LA DONACION</t>
  </si>
  <si>
    <t>PERSONA</t>
  </si>
  <si>
    <t>No. DE</t>
  </si>
  <si>
    <t>IDENTIDAD</t>
  </si>
  <si>
    <t>1 APELLIDO</t>
  </si>
  <si>
    <t>2 APELLIDO</t>
  </si>
  <si>
    <t>1 NOMBRE</t>
  </si>
  <si>
    <t>2 NOMBRE</t>
  </si>
  <si>
    <t>OTROS</t>
  </si>
  <si>
    <t>RAZON</t>
  </si>
  <si>
    <t>SOCIAL</t>
  </si>
  <si>
    <t>GASTOS OPERATIVOS</t>
  </si>
  <si>
    <t>LOPEZ</t>
  </si>
  <si>
    <t>TELLEZ</t>
  </si>
  <si>
    <t>JARAMILLO</t>
  </si>
  <si>
    <t>MARIA</t>
  </si>
  <si>
    <t>EUGENIA</t>
  </si>
  <si>
    <t>ALUMINIO NACIONAL SA</t>
  </si>
  <si>
    <t>GARZON</t>
  </si>
  <si>
    <t>OSPINA</t>
  </si>
  <si>
    <t xml:space="preserve">SHARIS </t>
  </si>
  <si>
    <t>IVON</t>
  </si>
  <si>
    <t>PORTOCARRERO</t>
  </si>
  <si>
    <t>MOSQUERA</t>
  </si>
  <si>
    <t>VANESSA</t>
  </si>
  <si>
    <t xml:space="preserve">PARRA </t>
  </si>
  <si>
    <t>MOTTA</t>
  </si>
  <si>
    <t>JOSE</t>
  </si>
  <si>
    <t>GUILLERMO</t>
  </si>
  <si>
    <t>VIVIANA</t>
  </si>
  <si>
    <t>ANDREA</t>
  </si>
  <si>
    <t xml:space="preserve">CERTUCHE </t>
  </si>
  <si>
    <t>ARIAS</t>
  </si>
  <si>
    <t>JHOANA</t>
  </si>
  <si>
    <t>MEDINA</t>
  </si>
  <si>
    <t>FILIGRANA</t>
  </si>
  <si>
    <t>ALEJANDRA</t>
  </si>
  <si>
    <t>PARRA</t>
  </si>
  <si>
    <t>BEDOYA</t>
  </si>
  <si>
    <t>RICARDO</t>
  </si>
  <si>
    <t>ANDRES</t>
  </si>
  <si>
    <t>GIRALDO</t>
  </si>
  <si>
    <t>MINA</t>
  </si>
  <si>
    <t>JULIAN</t>
  </si>
  <si>
    <t>ALBERTO</t>
  </si>
  <si>
    <t>CERON</t>
  </si>
  <si>
    <t>ORTEGA</t>
  </si>
  <si>
    <t>CHRISTIAN</t>
  </si>
  <si>
    <t>CAMILO</t>
  </si>
  <si>
    <t>NARVAEZ</t>
  </si>
  <si>
    <t>ROMERO</t>
  </si>
  <si>
    <t>HERNANDO</t>
  </si>
  <si>
    <t>ANTONIO</t>
  </si>
  <si>
    <t>TIPO DCTO</t>
  </si>
  <si>
    <t>PLAZO</t>
  </si>
  <si>
    <t>PROYECCION</t>
  </si>
  <si>
    <t xml:space="preserve">MALAGON </t>
  </si>
  <si>
    <t xml:space="preserve">CARLOS </t>
  </si>
  <si>
    <t>HERNEY</t>
  </si>
  <si>
    <t xml:space="preserve">CHAUX </t>
  </si>
  <si>
    <t>CORTES</t>
  </si>
  <si>
    <t xml:space="preserve">JESUS </t>
  </si>
  <si>
    <t>ALEXANDER</t>
  </si>
  <si>
    <t>GAITAN</t>
  </si>
  <si>
    <t>RODRIGUEZ</t>
  </si>
  <si>
    <t>DIANA</t>
  </si>
  <si>
    <t>BRIGITTE</t>
  </si>
  <si>
    <t>ORDONEZ</t>
  </si>
  <si>
    <t>LORENA</t>
  </si>
  <si>
    <t>VASQUEZ</t>
  </si>
  <si>
    <t>MARULANDA</t>
  </si>
  <si>
    <t>ARBOLEDA</t>
  </si>
  <si>
    <t>SHIRLEY</t>
  </si>
  <si>
    <t>PAVON</t>
  </si>
  <si>
    <t>MORENO</t>
  </si>
  <si>
    <t>BRENDA</t>
  </si>
  <si>
    <t>LILIANA</t>
  </si>
  <si>
    <t>RAMIREZ</t>
  </si>
  <si>
    <t>VANEGAS</t>
  </si>
  <si>
    <t>CASTELLANOS</t>
  </si>
  <si>
    <t>JAVIER</t>
  </si>
  <si>
    <t>AUGUSTO</t>
  </si>
  <si>
    <t>AGREDO</t>
  </si>
  <si>
    <t>CARLOS</t>
  </si>
  <si>
    <t>ARTURO</t>
  </si>
  <si>
    <t>VILLEGAS</t>
  </si>
  <si>
    <t>PANESO</t>
  </si>
  <si>
    <t>MIGUEL</t>
  </si>
  <si>
    <t>ANGEL</t>
  </si>
  <si>
    <t>GONZALEZ</t>
  </si>
  <si>
    <t>OCAMPO</t>
  </si>
  <si>
    <t>RESUMEN DE VARIOS</t>
  </si>
  <si>
    <t>CODIGO</t>
  </si>
  <si>
    <t>VALOR</t>
  </si>
  <si>
    <t>EDILSON CAIZA</t>
  </si>
  <si>
    <t>CAMILO VASQUEZ</t>
  </si>
  <si>
    <t>ANGELA GUERRA</t>
  </si>
  <si>
    <t>NASLY AGUADO</t>
  </si>
  <si>
    <t>TOTAL DONACION VARIOS</t>
  </si>
  <si>
    <t>TOTAL ING RENTA</t>
  </si>
  <si>
    <t>DIF ING FINANCIERO</t>
  </si>
  <si>
    <t>TERCERO</t>
  </si>
  <si>
    <t>INGRESOS CONTABILIDAD DE DONACIONES</t>
  </si>
  <si>
    <t>OFRENDAS</t>
  </si>
  <si>
    <t>GENRAL VARIOS</t>
  </si>
  <si>
    <t>DONACION ANUAL</t>
  </si>
  <si>
    <t>PATROCINADOR</t>
  </si>
  <si>
    <t>OFRENDAS ALMUERZOS</t>
  </si>
  <si>
    <t>OFRENDAS INSCRIPCIONES</t>
  </si>
  <si>
    <t>OFRENDA MATERIAL</t>
  </si>
  <si>
    <t>TOTAL DONACIONES ORDINARIAS</t>
  </si>
  <si>
    <t>TOTAL INGRESOS AÑO 2018</t>
  </si>
  <si>
    <t>ING POR RDTO FINANCIERO FIDUCIA</t>
  </si>
  <si>
    <t>CONCEPTO</t>
  </si>
  <si>
    <t>TOTAL DONACION CONTABILIDAD Y RENTA</t>
  </si>
  <si>
    <t>NUMERO</t>
  </si>
  <si>
    <t>ITEM</t>
  </si>
  <si>
    <t>FUNDACION SOCIAL TRANSFORMA</t>
  </si>
  <si>
    <t>GONZALO</t>
  </si>
  <si>
    <t xml:space="preserve">IGLESIA COMUNIDAD CRISTIANA DE FE </t>
  </si>
  <si>
    <t>NATALIA GUERRERO</t>
  </si>
  <si>
    <t>FUNDACION SIEMBRA VIDA INC</t>
  </si>
  <si>
    <t>ESCUDERO</t>
  </si>
  <si>
    <t>DAVID</t>
  </si>
  <si>
    <t>URIBE</t>
  </si>
  <si>
    <t>QUICENO</t>
  </si>
  <si>
    <t>PACHECO</t>
  </si>
  <si>
    <t xml:space="preserve">LUIS </t>
  </si>
  <si>
    <t>FERNANDO</t>
  </si>
  <si>
    <t>GENERAL VARIOS</t>
  </si>
  <si>
    <t>ANDRES MONTOYA LONDOÑO</t>
  </si>
  <si>
    <t>ANDRADE</t>
  </si>
  <si>
    <t>DORADO</t>
  </si>
  <si>
    <t>HOSPITAL</t>
  </si>
  <si>
    <t>MONTOYA</t>
  </si>
  <si>
    <t>LAURA OSPINA</t>
  </si>
  <si>
    <t>VELASQUEZ</t>
  </si>
  <si>
    <t>CAÑAS</t>
  </si>
  <si>
    <t>PAOLA</t>
  </si>
  <si>
    <t>ZULUAGA</t>
  </si>
  <si>
    <t>EDWIN</t>
  </si>
  <si>
    <t>RINCON</t>
  </si>
  <si>
    <t>ROCHA</t>
  </si>
  <si>
    <t xml:space="preserve">JHON </t>
  </si>
  <si>
    <t>JAIRO</t>
  </si>
  <si>
    <t>CASTRILLON</t>
  </si>
  <si>
    <t>MAURICIO</t>
  </si>
  <si>
    <t>SUAREZ</t>
  </si>
  <si>
    <t>ARIAZ</t>
  </si>
  <si>
    <t>JONATHAN</t>
  </si>
  <si>
    <t>SIMON VOGELSANC</t>
  </si>
  <si>
    <t>2019</t>
  </si>
  <si>
    <t>2</t>
  </si>
  <si>
    <t>1</t>
  </si>
  <si>
    <t>890000</t>
  </si>
  <si>
    <t>12</t>
  </si>
  <si>
    <t>13</t>
  </si>
  <si>
    <t>498000</t>
  </si>
  <si>
    <t>564000</t>
  </si>
  <si>
    <t>31</t>
  </si>
  <si>
    <t>3890000</t>
  </si>
  <si>
    <t>24</t>
  </si>
  <si>
    <t>2604000</t>
  </si>
  <si>
    <t>5125000</t>
  </si>
  <si>
    <t>3218000</t>
  </si>
  <si>
    <t>2370000</t>
  </si>
  <si>
    <t>5200000</t>
  </si>
  <si>
    <t>1225000</t>
  </si>
  <si>
    <t>1000000</t>
  </si>
  <si>
    <t>3540000</t>
  </si>
  <si>
    <t>1300000</t>
  </si>
  <si>
    <t>2270000</t>
  </si>
  <si>
    <t>21000</t>
  </si>
  <si>
    <t>1410000</t>
  </si>
  <si>
    <t>1827000</t>
  </si>
  <si>
    <t>3720000</t>
  </si>
  <si>
    <t>2040000</t>
  </si>
  <si>
    <t>2010000</t>
  </si>
  <si>
    <t>1550000</t>
  </si>
  <si>
    <t>1380000</t>
  </si>
  <si>
    <t>1775000</t>
  </si>
  <si>
    <t>2565000</t>
  </si>
  <si>
    <t>1730000</t>
  </si>
  <si>
    <t>3436000</t>
  </si>
  <si>
    <t>6440000</t>
  </si>
  <si>
    <t>2000000</t>
  </si>
  <si>
    <t>3290000</t>
  </si>
  <si>
    <t>1247200</t>
  </si>
  <si>
    <t>2820000</t>
  </si>
  <si>
    <t>119312289</t>
  </si>
  <si>
    <t>IGLESIA COMUNIDAD CRISTIANA DE FE</t>
  </si>
  <si>
    <t>3</t>
  </si>
  <si>
    <t>25340868</t>
  </si>
  <si>
    <t xml:space="preserve">OTROS NOMBRES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</si>
</sst>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0" xfId="1" applyNumberFormat="1" applyFont="1"/>
    <xf numFmtId="165" fontId="0" fillId="2" borderId="0" xfId="1" applyNumberFormat="1" applyFont="1" applyFill="1"/>
    <xf numFmtId="0" fontId="0" fillId="2" borderId="0" xfId="0" applyFill="1"/>
    <xf numFmtId="165" fontId="0" fillId="3" borderId="0" xfId="1" applyNumberFormat="1" applyFont="1" applyFill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0" fontId="0" fillId="0" borderId="7" xfId="0" applyFill="1" applyBorder="1"/>
    <xf numFmtId="165" fontId="0" fillId="0" borderId="9" xfId="1" applyNumberFormat="1" applyFont="1" applyFill="1" applyBorder="1"/>
    <xf numFmtId="0" fontId="0" fillId="0" borderId="0" xfId="0" applyAlignment="1">
      <alignment horizontal="center"/>
    </xf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165" fontId="0" fillId="0" borderId="6" xfId="1" applyNumberFormat="1" applyFont="1" applyBorder="1"/>
    <xf numFmtId="165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9" xfId="1" applyNumberFormat="1" applyFont="1" applyBorder="1"/>
    <xf numFmtId="165" fontId="0" fillId="0" borderId="8" xfId="1" applyNumberFormat="1" applyFont="1" applyBorder="1"/>
    <xf numFmtId="165" fontId="3" fillId="3" borderId="8" xfId="1" applyNumberFormat="1" applyFont="1" applyFill="1" applyBorder="1"/>
    <xf numFmtId="0" fontId="0" fillId="0" borderId="14" xfId="0" applyFill="1" applyBorder="1"/>
    <xf numFmtId="0" fontId="2" fillId="2" borderId="0" xfId="0" applyFont="1" applyFill="1"/>
    <xf numFmtId="0" fontId="0" fillId="0" borderId="0" xfId="0" applyAlignment="1">
      <alignment horizontal="center"/>
    </xf>
    <xf numFmtId="165" fontId="0" fillId="4" borderId="0" xfId="1" applyNumberFormat="1" applyFont="1" applyFill="1"/>
    <xf numFmtId="0" fontId="0" fillId="4" borderId="0" xfId="0" applyFill="1"/>
    <xf numFmtId="0" fontId="0" fillId="5" borderId="0" xfId="0" applyFill="1"/>
    <xf numFmtId="165" fontId="0" fillId="5" borderId="0" xfId="1" applyNumberFormat="1" applyFont="1" applyFill="1"/>
    <xf numFmtId="165" fontId="0" fillId="5" borderId="2" xfId="1" applyNumberFormat="1" applyFont="1" applyFill="1" applyBorder="1"/>
    <xf numFmtId="0" fontId="0" fillId="5" borderId="12" xfId="0" applyFill="1" applyBorder="1"/>
    <xf numFmtId="165" fontId="3" fillId="5" borderId="4" xfId="1" applyNumberFormat="1" applyFont="1" applyFill="1" applyBorder="1"/>
    <xf numFmtId="165" fontId="0" fillId="5" borderId="5" xfId="1" applyNumberFormat="1" applyFont="1" applyFill="1" applyBorder="1"/>
    <xf numFmtId="0" fontId="0" fillId="5" borderId="13" xfId="0" applyFill="1" applyBorder="1"/>
    <xf numFmtId="165" fontId="3" fillId="5" borderId="6" xfId="1" applyNumberFormat="1" applyFont="1" applyFill="1" applyBorder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81"/>
  <sheetViews>
    <sheetView topLeftCell="A13" workbookViewId="0">
      <selection activeCell="G52" sqref="G52"/>
    </sheetView>
  </sheetViews>
  <sheetFormatPr baseColWidth="10" defaultRowHeight="15" x14ac:dyDescent="0.25"/>
  <cols>
    <col min="3" max="3" width="24.42578125" customWidth="1"/>
    <col min="4" max="4" width="16.85546875" bestFit="1" customWidth="1"/>
    <col min="5" max="5" width="16.7109375" bestFit="1" customWidth="1"/>
    <col min="6" max="6" width="12.42578125" bestFit="1" customWidth="1"/>
    <col min="7" max="7" width="19.85546875" bestFit="1" customWidth="1"/>
    <col min="8" max="8" width="9.42578125" bestFit="1" customWidth="1"/>
    <col min="9" max="9" width="10.42578125" bestFit="1" customWidth="1"/>
    <col min="10" max="10" width="15.5703125" bestFit="1" customWidth="1"/>
    <col min="11" max="11" width="15.42578125" bestFit="1" customWidth="1"/>
    <col min="12" max="12" width="13.28515625" bestFit="1" customWidth="1"/>
    <col min="13" max="13" width="11.28515625" bestFit="1" customWidth="1"/>
    <col min="15" max="15" width="7" bestFit="1" customWidth="1"/>
    <col min="16" max="16" width="47.5703125" bestFit="1" customWidth="1"/>
  </cols>
  <sheetData>
    <row r="1" spans="1:16" x14ac:dyDescent="0.25">
      <c r="A1" s="10" t="s">
        <v>122</v>
      </c>
      <c r="B1" s="10" t="s">
        <v>0</v>
      </c>
      <c r="C1" s="10" t="s">
        <v>2</v>
      </c>
      <c r="D1" s="10" t="s">
        <v>4</v>
      </c>
      <c r="E1" s="10" t="s">
        <v>5</v>
      </c>
      <c r="F1" s="10" t="s">
        <v>61</v>
      </c>
      <c r="G1" s="10" t="s">
        <v>6</v>
      </c>
      <c r="H1" s="10" t="s">
        <v>2</v>
      </c>
      <c r="I1" s="10" t="s">
        <v>60</v>
      </c>
      <c r="J1" s="10" t="s">
        <v>9</v>
      </c>
      <c r="K1" s="10" t="s">
        <v>11</v>
      </c>
      <c r="L1" s="10" t="s">
        <v>12</v>
      </c>
      <c r="M1" s="10" t="s">
        <v>13</v>
      </c>
      <c r="N1" s="10" t="s">
        <v>14</v>
      </c>
      <c r="O1" s="10" t="s">
        <v>15</v>
      </c>
      <c r="P1" s="10" t="s">
        <v>16</v>
      </c>
    </row>
    <row r="2" spans="1:16" x14ac:dyDescent="0.25">
      <c r="A2" s="10" t="s">
        <v>123</v>
      </c>
      <c r="B2" s="10" t="s">
        <v>1</v>
      </c>
      <c r="C2" s="10" t="s">
        <v>3</v>
      </c>
      <c r="D2" s="10" t="s">
        <v>3</v>
      </c>
      <c r="E2" s="10" t="s">
        <v>3</v>
      </c>
      <c r="F2" s="10" t="s">
        <v>62</v>
      </c>
      <c r="G2" s="10" t="s">
        <v>7</v>
      </c>
      <c r="H2" s="10" t="s">
        <v>8</v>
      </c>
      <c r="I2" s="10"/>
      <c r="J2" s="10" t="s">
        <v>10</v>
      </c>
      <c r="K2" s="10"/>
      <c r="L2" s="10"/>
      <c r="M2" s="10"/>
      <c r="N2" s="10"/>
      <c r="O2" s="10"/>
      <c r="P2" s="10" t="s">
        <v>17</v>
      </c>
    </row>
    <row r="4" spans="1:16" x14ac:dyDescent="0.25">
      <c r="A4" s="33">
        <v>1</v>
      </c>
      <c r="B4" s="33">
        <v>2019</v>
      </c>
      <c r="C4" s="33">
        <v>2</v>
      </c>
      <c r="D4" s="33">
        <v>1</v>
      </c>
      <c r="E4" s="32">
        <f>140000+600000+150000+0</f>
        <v>890000</v>
      </c>
      <c r="F4" s="32">
        <v>24</v>
      </c>
      <c r="G4" s="33" t="s">
        <v>18</v>
      </c>
      <c r="H4" s="33">
        <v>2</v>
      </c>
      <c r="I4" s="33">
        <v>13</v>
      </c>
      <c r="J4" s="32">
        <v>76308884</v>
      </c>
      <c r="K4" s="33" t="s">
        <v>133</v>
      </c>
      <c r="L4" s="33" t="s">
        <v>89</v>
      </c>
      <c r="M4" s="33" t="s">
        <v>134</v>
      </c>
      <c r="N4" s="33" t="s">
        <v>135</v>
      </c>
      <c r="O4" s="5"/>
    </row>
    <row r="5" spans="1:16" x14ac:dyDescent="0.25">
      <c r="A5" s="33">
        <f t="shared" ref="A5:A37" si="0">+A4+1</f>
        <v>2</v>
      </c>
      <c r="B5" s="33">
        <v>2019</v>
      </c>
      <c r="C5" s="33">
        <v>2</v>
      </c>
      <c r="D5" s="33">
        <v>1</v>
      </c>
      <c r="E5" s="32">
        <f>498000+0</f>
        <v>498000</v>
      </c>
      <c r="F5" s="32">
        <v>24</v>
      </c>
      <c r="G5" s="33" t="s">
        <v>18</v>
      </c>
      <c r="H5" s="33">
        <v>2</v>
      </c>
      <c r="I5" s="33">
        <v>13</v>
      </c>
      <c r="J5" s="32">
        <v>38998195</v>
      </c>
      <c r="K5" s="33" t="s">
        <v>20</v>
      </c>
      <c r="L5" s="33" t="s">
        <v>21</v>
      </c>
      <c r="M5" s="33" t="s">
        <v>22</v>
      </c>
      <c r="N5" s="33" t="s">
        <v>23</v>
      </c>
      <c r="O5" s="5"/>
    </row>
    <row r="6" spans="1:16" x14ac:dyDescent="0.25">
      <c r="A6" s="33">
        <f t="shared" si="0"/>
        <v>3</v>
      </c>
      <c r="B6" s="33">
        <v>2019</v>
      </c>
      <c r="C6" s="33">
        <v>2</v>
      </c>
      <c r="D6" s="33">
        <v>1</v>
      </c>
      <c r="E6" s="32">
        <f>564000+0</f>
        <v>564000</v>
      </c>
      <c r="F6" s="32">
        <v>24</v>
      </c>
      <c r="G6" s="33" t="s">
        <v>18</v>
      </c>
      <c r="H6" s="33">
        <v>1</v>
      </c>
      <c r="I6" s="33">
        <v>31</v>
      </c>
      <c r="J6" s="32">
        <v>890300213</v>
      </c>
      <c r="K6" s="33"/>
      <c r="L6" s="33"/>
      <c r="M6" s="33"/>
      <c r="N6" s="33"/>
      <c r="O6" s="33"/>
      <c r="P6" s="33" t="s">
        <v>24</v>
      </c>
    </row>
    <row r="7" spans="1:16" x14ac:dyDescent="0.25">
      <c r="A7" s="33">
        <f t="shared" si="0"/>
        <v>4</v>
      </c>
      <c r="B7" s="33">
        <v>2019</v>
      </c>
      <c r="C7" s="33">
        <v>2</v>
      </c>
      <c r="D7" s="33">
        <v>1</v>
      </c>
      <c r="E7" s="32">
        <f>3655000+235000+0</f>
        <v>3890000</v>
      </c>
      <c r="F7" s="32">
        <v>24</v>
      </c>
      <c r="G7" s="33" t="s">
        <v>18</v>
      </c>
      <c r="H7" s="33">
        <v>2</v>
      </c>
      <c r="I7" s="33">
        <v>13</v>
      </c>
      <c r="J7" s="32">
        <v>1023866300</v>
      </c>
      <c r="K7" s="33" t="s">
        <v>25</v>
      </c>
      <c r="L7" s="33" t="s">
        <v>26</v>
      </c>
      <c r="M7" s="33" t="s">
        <v>27</v>
      </c>
      <c r="N7" s="33" t="s">
        <v>28</v>
      </c>
      <c r="O7" s="5"/>
    </row>
    <row r="8" spans="1:16" x14ac:dyDescent="0.25">
      <c r="A8" s="33">
        <f t="shared" si="0"/>
        <v>5</v>
      </c>
      <c r="B8" s="33">
        <v>2019</v>
      </c>
      <c r="C8" s="33">
        <v>2</v>
      </c>
      <c r="D8" s="33">
        <v>1</v>
      </c>
      <c r="E8" s="32">
        <f>2324000+280000+0</f>
        <v>2604000</v>
      </c>
      <c r="F8" s="32">
        <v>24</v>
      </c>
      <c r="G8" s="33" t="s">
        <v>18</v>
      </c>
      <c r="H8" s="33">
        <v>2</v>
      </c>
      <c r="I8" s="33">
        <v>13</v>
      </c>
      <c r="J8" s="32">
        <v>1063806040</v>
      </c>
      <c r="K8" s="33" t="s">
        <v>138</v>
      </c>
      <c r="L8" s="33" t="s">
        <v>139</v>
      </c>
      <c r="M8" s="33" t="s">
        <v>91</v>
      </c>
      <c r="N8" s="33" t="s">
        <v>31</v>
      </c>
      <c r="O8" s="5"/>
    </row>
    <row r="9" spans="1:16" x14ac:dyDescent="0.25">
      <c r="A9" s="33">
        <f t="shared" si="0"/>
        <v>6</v>
      </c>
      <c r="B9" s="33">
        <v>2019</v>
      </c>
      <c r="C9" s="33">
        <v>2</v>
      </c>
      <c r="D9" s="33">
        <v>1</v>
      </c>
      <c r="E9" s="32">
        <f>100000+4485000+500000+40000</f>
        <v>5125000</v>
      </c>
      <c r="F9" s="32">
        <v>24</v>
      </c>
      <c r="G9" s="33" t="s">
        <v>18</v>
      </c>
      <c r="H9" s="33">
        <v>2</v>
      </c>
      <c r="I9" s="33">
        <v>13</v>
      </c>
      <c r="J9" s="32">
        <v>1130599910</v>
      </c>
      <c r="K9" s="33" t="s">
        <v>32</v>
      </c>
      <c r="L9" s="33" t="s">
        <v>33</v>
      </c>
      <c r="M9" s="33" t="s">
        <v>34</v>
      </c>
      <c r="N9" s="33" t="s">
        <v>35</v>
      </c>
      <c r="O9" s="5"/>
    </row>
    <row r="10" spans="1:16" x14ac:dyDescent="0.25">
      <c r="A10" s="33">
        <f t="shared" si="0"/>
        <v>7</v>
      </c>
      <c r="B10" s="33">
        <v>2019</v>
      </c>
      <c r="C10" s="33">
        <v>2</v>
      </c>
      <c r="D10" s="33">
        <v>1</v>
      </c>
      <c r="E10" s="32">
        <f>2960000+258000+0</f>
        <v>3218000</v>
      </c>
      <c r="F10" s="32">
        <v>24</v>
      </c>
      <c r="G10" s="33" t="s">
        <v>18</v>
      </c>
      <c r="H10" s="33">
        <v>2</v>
      </c>
      <c r="I10" s="33">
        <v>13</v>
      </c>
      <c r="J10" s="32">
        <v>16539874</v>
      </c>
      <c r="K10" s="33" t="s">
        <v>140</v>
      </c>
      <c r="L10" s="33" t="s">
        <v>141</v>
      </c>
      <c r="M10" s="33" t="s">
        <v>54</v>
      </c>
      <c r="N10" s="33" t="s">
        <v>135</v>
      </c>
      <c r="O10" s="5"/>
    </row>
    <row r="11" spans="1:16" x14ac:dyDescent="0.25">
      <c r="A11" s="33">
        <f t="shared" si="0"/>
        <v>8</v>
      </c>
      <c r="B11" s="33">
        <v>2019</v>
      </c>
      <c r="C11" s="33">
        <v>2</v>
      </c>
      <c r="D11" s="33">
        <v>1</v>
      </c>
      <c r="E11" s="32">
        <f>2370000+0</f>
        <v>2370000</v>
      </c>
      <c r="F11" s="32">
        <v>24</v>
      </c>
      <c r="G11" s="33" t="s">
        <v>18</v>
      </c>
      <c r="H11" s="33">
        <v>2</v>
      </c>
      <c r="I11" s="33">
        <v>13</v>
      </c>
      <c r="J11" s="32">
        <v>1143829509</v>
      </c>
      <c r="K11" s="33" t="s">
        <v>42</v>
      </c>
      <c r="L11" s="33" t="s">
        <v>41</v>
      </c>
      <c r="M11" s="33" t="s">
        <v>43</v>
      </c>
      <c r="N11" s="33"/>
      <c r="O11" s="5"/>
    </row>
    <row r="12" spans="1:16" x14ac:dyDescent="0.25">
      <c r="A12" s="33">
        <f t="shared" si="0"/>
        <v>9</v>
      </c>
      <c r="B12" s="33">
        <v>2019</v>
      </c>
      <c r="C12" s="33">
        <v>2</v>
      </c>
      <c r="D12" s="33">
        <v>1</v>
      </c>
      <c r="E12" s="32">
        <f>2370000+0</f>
        <v>2370000</v>
      </c>
      <c r="F12" s="32">
        <v>24</v>
      </c>
      <c r="G12" s="33" t="s">
        <v>18</v>
      </c>
      <c r="H12" s="33">
        <v>2</v>
      </c>
      <c r="I12" s="33">
        <v>13</v>
      </c>
      <c r="J12" s="32">
        <v>1144048359</v>
      </c>
      <c r="K12" s="33" t="s">
        <v>38</v>
      </c>
      <c r="L12" s="33" t="s">
        <v>39</v>
      </c>
      <c r="M12" s="33" t="s">
        <v>40</v>
      </c>
      <c r="N12" s="33"/>
      <c r="O12" s="5"/>
    </row>
    <row r="13" spans="1:16" x14ac:dyDescent="0.25">
      <c r="A13" s="33">
        <f t="shared" si="0"/>
        <v>10</v>
      </c>
      <c r="B13" s="33">
        <v>2019</v>
      </c>
      <c r="C13" s="33">
        <v>2</v>
      </c>
      <c r="D13" s="33">
        <v>1</v>
      </c>
      <c r="E13" s="32">
        <f>4640000+560000+0</f>
        <v>5200000</v>
      </c>
      <c r="F13" s="32">
        <v>24</v>
      </c>
      <c r="G13" s="33" t="s">
        <v>18</v>
      </c>
      <c r="H13" s="33">
        <v>2</v>
      </c>
      <c r="I13" s="33">
        <v>13</v>
      </c>
      <c r="J13" s="32">
        <v>31308697</v>
      </c>
      <c r="K13" s="33" t="s">
        <v>70</v>
      </c>
      <c r="L13" s="33" t="s">
        <v>71</v>
      </c>
      <c r="M13" s="33" t="s">
        <v>72</v>
      </c>
      <c r="N13" s="33" t="s">
        <v>73</v>
      </c>
    </row>
    <row r="14" spans="1:16" x14ac:dyDescent="0.25">
      <c r="A14" s="33">
        <f t="shared" si="0"/>
        <v>11</v>
      </c>
      <c r="B14" s="33">
        <v>2019</v>
      </c>
      <c r="C14" s="33">
        <v>2</v>
      </c>
      <c r="D14" s="33">
        <v>1</v>
      </c>
      <c r="E14" s="32">
        <f>1225000+0</f>
        <v>1225000</v>
      </c>
      <c r="F14" s="32">
        <v>24</v>
      </c>
      <c r="G14" s="33" t="s">
        <v>18</v>
      </c>
      <c r="H14" s="33">
        <v>2</v>
      </c>
      <c r="I14" s="33">
        <v>13</v>
      </c>
      <c r="J14" s="32">
        <v>1144075623</v>
      </c>
      <c r="K14" s="33" t="s">
        <v>44</v>
      </c>
      <c r="L14" s="33" t="s">
        <v>45</v>
      </c>
      <c r="M14" s="33" t="s">
        <v>46</v>
      </c>
      <c r="N14" s="33" t="s">
        <v>47</v>
      </c>
    </row>
    <row r="15" spans="1:16" x14ac:dyDescent="0.25">
      <c r="A15" s="33">
        <f t="shared" si="0"/>
        <v>12</v>
      </c>
      <c r="B15" s="33">
        <v>2019</v>
      </c>
      <c r="C15" s="33">
        <v>2</v>
      </c>
      <c r="D15" s="33">
        <v>1</v>
      </c>
      <c r="E15" s="32">
        <f>1000000+0</f>
        <v>1000000</v>
      </c>
      <c r="F15" s="32">
        <v>24</v>
      </c>
      <c r="G15" s="33" t="s">
        <v>18</v>
      </c>
      <c r="H15" s="33">
        <v>2</v>
      </c>
      <c r="I15" s="33">
        <v>13</v>
      </c>
      <c r="J15" s="32">
        <v>16837871</v>
      </c>
      <c r="K15" s="33" t="s">
        <v>48</v>
      </c>
      <c r="L15" s="33" t="s">
        <v>129</v>
      </c>
      <c r="M15" s="33" t="s">
        <v>90</v>
      </c>
      <c r="N15" s="33" t="s">
        <v>130</v>
      </c>
    </row>
    <row r="16" spans="1:16" x14ac:dyDescent="0.25">
      <c r="A16" s="33">
        <f t="shared" si="0"/>
        <v>13</v>
      </c>
      <c r="B16" s="33">
        <v>2019</v>
      </c>
      <c r="C16" s="33">
        <v>2</v>
      </c>
      <c r="D16" s="33">
        <v>1</v>
      </c>
      <c r="E16" s="32">
        <f>3280000+260000+0</f>
        <v>3540000</v>
      </c>
      <c r="F16" s="32">
        <v>24</v>
      </c>
      <c r="G16" s="33" t="s">
        <v>18</v>
      </c>
      <c r="H16" s="33">
        <v>2</v>
      </c>
      <c r="I16" s="33">
        <v>13</v>
      </c>
      <c r="J16" s="32">
        <v>14639770</v>
      </c>
      <c r="K16" s="33" t="s">
        <v>29</v>
      </c>
      <c r="L16" s="33" t="s">
        <v>49</v>
      </c>
      <c r="M16" s="33" t="s">
        <v>50</v>
      </c>
      <c r="N16" s="33" t="s">
        <v>51</v>
      </c>
    </row>
    <row r="17" spans="1:14" x14ac:dyDescent="0.25">
      <c r="A17" s="33">
        <f t="shared" si="0"/>
        <v>14</v>
      </c>
      <c r="B17" s="33">
        <v>2019</v>
      </c>
      <c r="C17" s="33">
        <v>2</v>
      </c>
      <c r="D17" s="33">
        <v>1</v>
      </c>
      <c r="E17" s="32">
        <f>950000+350000+0</f>
        <v>1300000</v>
      </c>
      <c r="F17" s="32">
        <v>24</v>
      </c>
      <c r="G17" s="33" t="s">
        <v>18</v>
      </c>
      <c r="H17" s="33">
        <v>2</v>
      </c>
      <c r="I17" s="33">
        <v>13</v>
      </c>
      <c r="J17" s="32">
        <v>16378122</v>
      </c>
      <c r="K17" s="33" t="s">
        <v>52</v>
      </c>
      <c r="L17" s="33" t="s">
        <v>53</v>
      </c>
      <c r="M17" s="33" t="s">
        <v>54</v>
      </c>
      <c r="N17" s="33" t="s">
        <v>55</v>
      </c>
    </row>
    <row r="18" spans="1:14" x14ac:dyDescent="0.25">
      <c r="A18" s="33">
        <f t="shared" si="0"/>
        <v>15</v>
      </c>
      <c r="B18" s="33">
        <v>2019</v>
      </c>
      <c r="C18" s="33">
        <v>2</v>
      </c>
      <c r="D18" s="33">
        <v>1</v>
      </c>
      <c r="E18" s="32">
        <f>2270000+0</f>
        <v>2270000</v>
      </c>
      <c r="F18" s="32">
        <v>24</v>
      </c>
      <c r="G18" s="33" t="s">
        <v>18</v>
      </c>
      <c r="H18" s="33">
        <v>2</v>
      </c>
      <c r="I18" s="33">
        <v>13</v>
      </c>
      <c r="J18" s="32">
        <v>16378699</v>
      </c>
      <c r="K18" s="33" t="s">
        <v>56</v>
      </c>
      <c r="L18" s="33" t="s">
        <v>57</v>
      </c>
      <c r="M18" s="33" t="s">
        <v>58</v>
      </c>
      <c r="N18" s="33" t="s">
        <v>59</v>
      </c>
    </row>
    <row r="19" spans="1:14" x14ac:dyDescent="0.25">
      <c r="A19" s="33">
        <f t="shared" si="0"/>
        <v>16</v>
      </c>
      <c r="B19" s="33">
        <v>2019</v>
      </c>
      <c r="C19" s="33">
        <v>2</v>
      </c>
      <c r="D19" s="33">
        <v>1</v>
      </c>
      <c r="E19" s="32">
        <f>21000+0</f>
        <v>21000</v>
      </c>
      <c r="F19" s="32">
        <v>25</v>
      </c>
      <c r="G19" s="33" t="s">
        <v>18</v>
      </c>
      <c r="H19" s="33">
        <v>2</v>
      </c>
      <c r="I19" s="33">
        <v>13</v>
      </c>
      <c r="J19" s="32">
        <v>16686036</v>
      </c>
      <c r="K19" s="33" t="s">
        <v>30</v>
      </c>
      <c r="L19" s="33"/>
      <c r="M19" s="33" t="s">
        <v>125</v>
      </c>
      <c r="N19" s="33" t="s">
        <v>87</v>
      </c>
    </row>
    <row r="20" spans="1:14" x14ac:dyDescent="0.25">
      <c r="A20" s="33">
        <f t="shared" si="0"/>
        <v>17</v>
      </c>
      <c r="B20" s="33">
        <v>2019</v>
      </c>
      <c r="C20" s="33">
        <v>2</v>
      </c>
      <c r="D20" s="33">
        <v>1</v>
      </c>
      <c r="E20" s="32">
        <f>1410000+0</f>
        <v>1410000</v>
      </c>
      <c r="F20" s="32">
        <v>24</v>
      </c>
      <c r="G20" s="33" t="s">
        <v>18</v>
      </c>
      <c r="H20" s="33">
        <v>2</v>
      </c>
      <c r="I20" s="33">
        <v>13</v>
      </c>
      <c r="J20" s="32">
        <v>16796322</v>
      </c>
      <c r="K20" s="33" t="s">
        <v>63</v>
      </c>
      <c r="L20" s="33" t="s">
        <v>57</v>
      </c>
      <c r="M20" s="33" t="s">
        <v>64</v>
      </c>
      <c r="N20" s="33" t="s">
        <v>65</v>
      </c>
    </row>
    <row r="21" spans="1:14" x14ac:dyDescent="0.25">
      <c r="A21" s="33">
        <f t="shared" si="0"/>
        <v>18</v>
      </c>
      <c r="B21" s="33">
        <v>2019</v>
      </c>
      <c r="C21" s="33">
        <v>2</v>
      </c>
      <c r="D21" s="33">
        <v>1</v>
      </c>
      <c r="E21" s="32">
        <f>1800000+27000</f>
        <v>1827000</v>
      </c>
      <c r="F21" s="32">
        <v>24</v>
      </c>
      <c r="G21" s="33" t="s">
        <v>18</v>
      </c>
      <c r="H21" s="33">
        <v>2</v>
      </c>
      <c r="I21" s="33">
        <v>13</v>
      </c>
      <c r="J21" s="32">
        <v>16917094</v>
      </c>
      <c r="K21" s="33" t="s">
        <v>66</v>
      </c>
      <c r="L21" s="33" t="s">
        <v>67</v>
      </c>
      <c r="M21" s="33" t="s">
        <v>68</v>
      </c>
      <c r="N21" s="34" t="s">
        <v>69</v>
      </c>
    </row>
    <row r="22" spans="1:14" x14ac:dyDescent="0.25">
      <c r="A22" s="33">
        <f t="shared" si="0"/>
        <v>19</v>
      </c>
      <c r="B22" s="33">
        <v>2019</v>
      </c>
      <c r="C22" s="33">
        <v>2</v>
      </c>
      <c r="D22" s="33">
        <v>1</v>
      </c>
      <c r="E22" s="32">
        <f>200000+3240000+280000</f>
        <v>3720000</v>
      </c>
      <c r="F22" s="32">
        <v>25</v>
      </c>
      <c r="G22" s="33" t="s">
        <v>18</v>
      </c>
      <c r="H22" s="33">
        <v>2</v>
      </c>
      <c r="I22" s="33">
        <v>13</v>
      </c>
      <c r="J22" s="32">
        <v>16918727</v>
      </c>
      <c r="K22" s="33" t="s">
        <v>131</v>
      </c>
      <c r="L22" s="33" t="s">
        <v>132</v>
      </c>
      <c r="M22" s="33" t="s">
        <v>64</v>
      </c>
      <c r="N22" s="33" t="s">
        <v>47</v>
      </c>
    </row>
    <row r="23" spans="1:14" x14ac:dyDescent="0.25">
      <c r="A23" s="33">
        <f t="shared" si="0"/>
        <v>20</v>
      </c>
      <c r="B23" s="34">
        <v>2019</v>
      </c>
      <c r="C23" s="34">
        <v>2</v>
      </c>
      <c r="D23" s="34">
        <v>1</v>
      </c>
      <c r="E23" s="35">
        <f>1480000+560000</f>
        <v>2040000</v>
      </c>
      <c r="F23" s="35">
        <v>24</v>
      </c>
      <c r="G23" s="34" t="s">
        <v>18</v>
      </c>
      <c r="H23" s="34">
        <v>2</v>
      </c>
      <c r="I23" s="34">
        <v>13</v>
      </c>
      <c r="J23" s="35">
        <v>63539785</v>
      </c>
      <c r="K23" s="34" t="s">
        <v>143</v>
      </c>
      <c r="L23" s="34" t="s">
        <v>144</v>
      </c>
      <c r="M23" s="34" t="s">
        <v>145</v>
      </c>
      <c r="N23" s="34" t="s">
        <v>37</v>
      </c>
    </row>
    <row r="24" spans="1:14" x14ac:dyDescent="0.25">
      <c r="A24" s="33">
        <f t="shared" si="0"/>
        <v>21</v>
      </c>
      <c r="B24" s="34">
        <v>2019</v>
      </c>
      <c r="C24" s="34">
        <v>2</v>
      </c>
      <c r="D24" s="34">
        <v>1</v>
      </c>
      <c r="E24" s="35">
        <f>1990000+20000+0</f>
        <v>2010000</v>
      </c>
      <c r="F24" s="35">
        <v>24</v>
      </c>
      <c r="G24" s="34" t="s">
        <v>18</v>
      </c>
      <c r="H24" s="34">
        <v>2</v>
      </c>
      <c r="I24" s="34">
        <v>13</v>
      </c>
      <c r="J24" s="35">
        <v>31577407</v>
      </c>
      <c r="K24" s="34" t="s">
        <v>74</v>
      </c>
      <c r="L24" s="34" t="s">
        <v>71</v>
      </c>
      <c r="M24" s="34" t="s">
        <v>75</v>
      </c>
      <c r="N24" s="34" t="s">
        <v>37</v>
      </c>
    </row>
    <row r="25" spans="1:14" x14ac:dyDescent="0.25">
      <c r="A25" s="33">
        <f t="shared" si="0"/>
        <v>22</v>
      </c>
      <c r="B25" s="34">
        <v>2019</v>
      </c>
      <c r="C25" s="34">
        <v>2</v>
      </c>
      <c r="D25" s="34">
        <v>1</v>
      </c>
      <c r="E25" s="35">
        <f>1250000+300000</f>
        <v>1550000</v>
      </c>
      <c r="F25" s="35">
        <v>24</v>
      </c>
      <c r="G25" s="34" t="s">
        <v>18</v>
      </c>
      <c r="H25" s="34">
        <v>2</v>
      </c>
      <c r="I25" s="34">
        <v>13</v>
      </c>
      <c r="J25" s="35">
        <v>6097431</v>
      </c>
      <c r="K25" s="34" t="s">
        <v>146</v>
      </c>
      <c r="L25" s="34" t="s">
        <v>76</v>
      </c>
      <c r="M25" s="34" t="s">
        <v>147</v>
      </c>
      <c r="N25" s="34"/>
    </row>
    <row r="26" spans="1:14" x14ac:dyDescent="0.25">
      <c r="A26" s="33">
        <f t="shared" si="0"/>
        <v>23</v>
      </c>
      <c r="B26" s="34">
        <v>2019</v>
      </c>
      <c r="C26" s="34">
        <v>2</v>
      </c>
      <c r="D26" s="34">
        <v>1</v>
      </c>
      <c r="E26" s="35">
        <f>1380000+0</f>
        <v>1380000</v>
      </c>
      <c r="F26" s="35">
        <v>24</v>
      </c>
      <c r="G26" s="34" t="s">
        <v>18</v>
      </c>
      <c r="H26" s="34">
        <v>2</v>
      </c>
      <c r="I26" s="34">
        <v>13</v>
      </c>
      <c r="J26" s="35">
        <v>31714099</v>
      </c>
      <c r="K26" s="34" t="s">
        <v>77</v>
      </c>
      <c r="L26" s="34" t="s">
        <v>19</v>
      </c>
      <c r="M26" s="34" t="s">
        <v>36</v>
      </c>
      <c r="N26" s="34"/>
    </row>
    <row r="27" spans="1:14" x14ac:dyDescent="0.25">
      <c r="A27" s="33">
        <f t="shared" si="0"/>
        <v>24</v>
      </c>
      <c r="B27" s="34">
        <v>2019</v>
      </c>
      <c r="C27" s="34">
        <v>2</v>
      </c>
      <c r="D27" s="34">
        <v>1</v>
      </c>
      <c r="E27" s="35">
        <v>1775000</v>
      </c>
      <c r="F27" s="35">
        <v>24</v>
      </c>
      <c r="G27" s="34" t="s">
        <v>18</v>
      </c>
      <c r="H27" s="34">
        <v>2</v>
      </c>
      <c r="I27" s="34">
        <v>13</v>
      </c>
      <c r="J27" s="35">
        <v>38561014</v>
      </c>
      <c r="K27" s="34" t="s">
        <v>19</v>
      </c>
      <c r="L27" s="34" t="s">
        <v>78</v>
      </c>
      <c r="M27" s="34" t="s">
        <v>22</v>
      </c>
      <c r="N27" s="34" t="s">
        <v>79</v>
      </c>
    </row>
    <row r="28" spans="1:14" x14ac:dyDescent="0.25">
      <c r="A28" s="33">
        <f t="shared" si="0"/>
        <v>25</v>
      </c>
      <c r="B28" s="33">
        <v>2019</v>
      </c>
      <c r="C28" s="33">
        <v>2</v>
      </c>
      <c r="D28" s="33">
        <v>1</v>
      </c>
      <c r="E28" s="32">
        <f>165000+2000000+400000+0</f>
        <v>2565000</v>
      </c>
      <c r="F28" s="32">
        <v>24</v>
      </c>
      <c r="G28" s="33" t="s">
        <v>18</v>
      </c>
      <c r="H28" s="33">
        <v>2</v>
      </c>
      <c r="I28" s="33">
        <v>13</v>
      </c>
      <c r="J28" s="32">
        <v>38601285</v>
      </c>
      <c r="K28" s="33" t="s">
        <v>80</v>
      </c>
      <c r="L28" s="33" t="s">
        <v>81</v>
      </c>
      <c r="M28" s="33" t="s">
        <v>82</v>
      </c>
      <c r="N28" s="33" t="s">
        <v>83</v>
      </c>
    </row>
    <row r="29" spans="1:14" x14ac:dyDescent="0.25">
      <c r="A29" s="33">
        <f t="shared" si="0"/>
        <v>26</v>
      </c>
      <c r="B29" s="34">
        <v>2019</v>
      </c>
      <c r="C29" s="34">
        <v>2</v>
      </c>
      <c r="D29" s="34">
        <v>1</v>
      </c>
      <c r="E29" s="35">
        <f>1490000+220000+20000</f>
        <v>1730000</v>
      </c>
      <c r="F29" s="35">
        <v>24</v>
      </c>
      <c r="G29" s="34" t="s">
        <v>18</v>
      </c>
      <c r="H29" s="34">
        <v>2</v>
      </c>
      <c r="I29" s="34">
        <v>13</v>
      </c>
      <c r="J29" s="35">
        <v>93404265</v>
      </c>
      <c r="K29" s="34" t="s">
        <v>148</v>
      </c>
      <c r="L29" s="34" t="s">
        <v>149</v>
      </c>
      <c r="M29" s="34" t="s">
        <v>150</v>
      </c>
      <c r="N29" s="34" t="s">
        <v>151</v>
      </c>
    </row>
    <row r="30" spans="1:14" x14ac:dyDescent="0.25">
      <c r="A30" s="33">
        <f t="shared" si="0"/>
        <v>27</v>
      </c>
      <c r="B30" s="34">
        <v>2019</v>
      </c>
      <c r="C30" s="34">
        <v>2</v>
      </c>
      <c r="D30" s="34">
        <v>1</v>
      </c>
      <c r="E30" s="35">
        <f>3014000+422000</f>
        <v>3436000</v>
      </c>
      <c r="F30" s="35">
        <v>24</v>
      </c>
      <c r="G30" s="34" t="s">
        <v>18</v>
      </c>
      <c r="H30" s="34">
        <v>2</v>
      </c>
      <c r="I30" s="34">
        <v>13</v>
      </c>
      <c r="J30" s="35">
        <v>94550627</v>
      </c>
      <c r="K30" s="34" t="s">
        <v>154</v>
      </c>
      <c r="L30" s="34" t="s">
        <v>155</v>
      </c>
      <c r="M30" s="34" t="s">
        <v>34</v>
      </c>
      <c r="N30" s="34" t="s">
        <v>156</v>
      </c>
    </row>
    <row r="31" spans="1:14" x14ac:dyDescent="0.25">
      <c r="A31" s="33">
        <f t="shared" si="0"/>
        <v>28</v>
      </c>
      <c r="B31" s="34">
        <v>2019</v>
      </c>
      <c r="C31" s="34">
        <v>2</v>
      </c>
      <c r="D31" s="34">
        <v>1</v>
      </c>
      <c r="E31" s="35">
        <f>5380000+1060000</f>
        <v>6440000</v>
      </c>
      <c r="F31" s="35">
        <v>24</v>
      </c>
      <c r="G31" s="34" t="s">
        <v>18</v>
      </c>
      <c r="H31" s="34">
        <v>2</v>
      </c>
      <c r="I31" s="34">
        <v>13</v>
      </c>
      <c r="J31" s="35">
        <v>94288800</v>
      </c>
      <c r="K31" s="34" t="s">
        <v>26</v>
      </c>
      <c r="L31" s="34" t="s">
        <v>152</v>
      </c>
      <c r="M31" s="34" t="s">
        <v>153</v>
      </c>
      <c r="N31" s="34"/>
    </row>
    <row r="32" spans="1:14" x14ac:dyDescent="0.25">
      <c r="A32" s="33">
        <f t="shared" si="0"/>
        <v>29</v>
      </c>
      <c r="B32" s="34">
        <v>2019</v>
      </c>
      <c r="C32" s="34">
        <v>2</v>
      </c>
      <c r="D32" s="34">
        <v>1</v>
      </c>
      <c r="E32" s="35">
        <f>1990000+10000</f>
        <v>2000000</v>
      </c>
      <c r="F32" s="35">
        <v>24</v>
      </c>
      <c r="G32" s="34" t="s">
        <v>18</v>
      </c>
      <c r="H32" s="34">
        <v>2</v>
      </c>
      <c r="I32" s="34">
        <v>13</v>
      </c>
      <c r="J32" s="35">
        <v>91284351</v>
      </c>
      <c r="K32" s="34" t="s">
        <v>85</v>
      </c>
      <c r="L32" s="34" t="s">
        <v>86</v>
      </c>
      <c r="M32" s="34" t="s">
        <v>64</v>
      </c>
      <c r="N32" s="34" t="s">
        <v>47</v>
      </c>
    </row>
    <row r="33" spans="1:18" x14ac:dyDescent="0.25">
      <c r="A33" s="33">
        <f t="shared" si="0"/>
        <v>30</v>
      </c>
      <c r="B33" s="34">
        <v>2019</v>
      </c>
      <c r="C33" s="34">
        <v>2</v>
      </c>
      <c r="D33" s="34">
        <v>1</v>
      </c>
      <c r="E33" s="35">
        <f>3160000+130000</f>
        <v>3290000</v>
      </c>
      <c r="F33" s="35">
        <v>24</v>
      </c>
      <c r="G33" s="34" t="s">
        <v>18</v>
      </c>
      <c r="H33" s="34">
        <v>2</v>
      </c>
      <c r="I33" s="34">
        <v>13</v>
      </c>
      <c r="J33" s="35">
        <v>94040533</v>
      </c>
      <c r="K33" s="34" t="s">
        <v>84</v>
      </c>
      <c r="L33" s="34" t="s">
        <v>81</v>
      </c>
      <c r="M33" s="34" t="s">
        <v>87</v>
      </c>
      <c r="N33" s="34" t="s">
        <v>88</v>
      </c>
    </row>
    <row r="34" spans="1:18" x14ac:dyDescent="0.25">
      <c r="A34" s="33">
        <f t="shared" si="0"/>
        <v>31</v>
      </c>
      <c r="B34" s="34">
        <v>2019</v>
      </c>
      <c r="C34" s="34">
        <v>2</v>
      </c>
      <c r="D34" s="34">
        <v>1</v>
      </c>
      <c r="E34" s="35">
        <v>1247200</v>
      </c>
      <c r="F34" s="35">
        <v>24</v>
      </c>
      <c r="G34" s="34" t="s">
        <v>18</v>
      </c>
      <c r="H34" s="34">
        <v>2</v>
      </c>
      <c r="I34" s="34">
        <v>13</v>
      </c>
      <c r="J34" s="35">
        <v>94525038</v>
      </c>
      <c r="K34" s="34" t="s">
        <v>92</v>
      </c>
      <c r="L34" s="34" t="s">
        <v>93</v>
      </c>
      <c r="M34" s="34" t="s">
        <v>94</v>
      </c>
      <c r="N34" s="34" t="s">
        <v>95</v>
      </c>
    </row>
    <row r="35" spans="1:18" x14ac:dyDescent="0.25">
      <c r="A35" s="33">
        <f t="shared" si="0"/>
        <v>32</v>
      </c>
      <c r="B35" s="33">
        <v>2019</v>
      </c>
      <c r="C35" s="33">
        <v>2</v>
      </c>
      <c r="D35" s="33">
        <v>1</v>
      </c>
      <c r="E35" s="32">
        <f>2820000+0</f>
        <v>2820000</v>
      </c>
      <c r="F35" s="32">
        <v>24</v>
      </c>
      <c r="G35" s="33" t="s">
        <v>18</v>
      </c>
      <c r="H35" s="33">
        <v>2</v>
      </c>
      <c r="I35" s="33">
        <v>13</v>
      </c>
      <c r="J35" s="32">
        <v>1144035280</v>
      </c>
      <c r="K35" s="33" t="s">
        <v>96</v>
      </c>
      <c r="L35" s="33" t="s">
        <v>97</v>
      </c>
      <c r="M35" s="33" t="s">
        <v>94</v>
      </c>
      <c r="N35" s="33" t="s">
        <v>47</v>
      </c>
    </row>
    <row r="36" spans="1:18" x14ac:dyDescent="0.25">
      <c r="A36" s="33">
        <f t="shared" si="0"/>
        <v>33</v>
      </c>
      <c r="B36" s="3">
        <v>2019</v>
      </c>
      <c r="C36" s="3">
        <v>2</v>
      </c>
      <c r="D36" s="3">
        <v>1</v>
      </c>
      <c r="E36" s="4">
        <f>50000+119262289</f>
        <v>119312289</v>
      </c>
      <c r="F36" s="2">
        <v>24</v>
      </c>
      <c r="G36" s="3" t="s">
        <v>18</v>
      </c>
      <c r="H36" s="3">
        <v>1</v>
      </c>
      <c r="I36" s="3">
        <v>31</v>
      </c>
      <c r="J36" s="2">
        <v>890320427</v>
      </c>
      <c r="K36" s="3"/>
      <c r="L36" s="3"/>
      <c r="M36" s="3"/>
      <c r="N36" s="3"/>
      <c r="O36" s="3"/>
      <c r="P36" s="3" t="s">
        <v>126</v>
      </c>
      <c r="Q36" s="3"/>
      <c r="R36" s="3"/>
    </row>
    <row r="37" spans="1:18" x14ac:dyDescent="0.25">
      <c r="A37" s="33">
        <f t="shared" si="0"/>
        <v>34</v>
      </c>
      <c r="B37" s="3">
        <v>2019</v>
      </c>
      <c r="C37" s="3">
        <v>3</v>
      </c>
      <c r="D37" s="3">
        <v>1</v>
      </c>
      <c r="E37" s="28">
        <f>+E55</f>
        <v>25340868</v>
      </c>
      <c r="F37" s="2">
        <v>24</v>
      </c>
      <c r="G37" s="3" t="s">
        <v>18</v>
      </c>
      <c r="H37" s="3">
        <v>1</v>
      </c>
      <c r="I37" s="30">
        <v>31</v>
      </c>
      <c r="J37" s="2">
        <v>900094210</v>
      </c>
      <c r="K37" s="3"/>
      <c r="L37" s="3"/>
      <c r="M37" s="3"/>
      <c r="N37" s="3"/>
      <c r="O37" s="3"/>
      <c r="P37" s="3" t="s">
        <v>124</v>
      </c>
      <c r="Q37" s="3"/>
      <c r="R37" s="3"/>
    </row>
    <row r="38" spans="1:18" x14ac:dyDescent="0.25">
      <c r="A38" s="5"/>
      <c r="B38" s="5"/>
      <c r="C38" s="5" t="s">
        <v>121</v>
      </c>
      <c r="D38" s="6"/>
      <c r="E38" s="6">
        <f>SUM(E4:E37)</f>
        <v>219978357</v>
      </c>
      <c r="F38" s="6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</row>
    <row r="39" spans="1:18" x14ac:dyDescent="0.25">
      <c r="A39" s="5"/>
      <c r="B39" s="5"/>
      <c r="C39" s="5" t="s">
        <v>106</v>
      </c>
      <c r="D39" s="5"/>
      <c r="E39" s="7">
        <v>219978357</v>
      </c>
      <c r="F39" s="5"/>
      <c r="G39" s="1">
        <v>4266868</v>
      </c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</row>
    <row r="40" spans="1:18" x14ac:dyDescent="0.25">
      <c r="A40" s="5"/>
      <c r="B40" s="5"/>
      <c r="C40" s="5" t="s">
        <v>107</v>
      </c>
      <c r="D40" s="5"/>
      <c r="E40" s="7">
        <f>+E38-E39</f>
        <v>0</v>
      </c>
      <c r="F40" s="5"/>
      <c r="G40" s="1">
        <v>75293000</v>
      </c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</row>
    <row r="41" spans="1:18" x14ac:dyDescent="0.25">
      <c r="G41" s="1">
        <v>7168000</v>
      </c>
      <c r="J41" s="6"/>
      <c r="K41" s="5"/>
      <c r="L41" s="5"/>
      <c r="M41" s="5"/>
    </row>
    <row r="42" spans="1:18" x14ac:dyDescent="0.25">
      <c r="C42" s="43" t="s">
        <v>98</v>
      </c>
      <c r="D42" s="43"/>
      <c r="E42" s="43"/>
      <c r="G42" s="1">
        <v>132743489</v>
      </c>
      <c r="J42" s="6"/>
      <c r="K42" s="5"/>
      <c r="L42" s="5"/>
      <c r="M42" s="5"/>
    </row>
    <row r="43" spans="1:18" x14ac:dyDescent="0.25">
      <c r="C43" s="12" t="s">
        <v>99</v>
      </c>
      <c r="D43" s="12" t="s">
        <v>108</v>
      </c>
      <c r="E43" s="13" t="s">
        <v>100</v>
      </c>
      <c r="G43" s="1">
        <v>300000</v>
      </c>
      <c r="J43" s="6"/>
      <c r="K43" s="5"/>
      <c r="L43" s="5"/>
      <c r="M43" s="5"/>
    </row>
    <row r="44" spans="1:18" x14ac:dyDescent="0.25">
      <c r="A44">
        <v>5</v>
      </c>
      <c r="C44" s="36">
        <v>114402980</v>
      </c>
      <c r="D44" s="37" t="s">
        <v>127</v>
      </c>
      <c r="E44" s="38">
        <f>158068+1325000+520000</f>
        <v>2003068</v>
      </c>
      <c r="G44" s="1">
        <v>207000</v>
      </c>
      <c r="J44" s="6"/>
      <c r="K44" s="5"/>
      <c r="L44" s="5"/>
      <c r="M44" s="5"/>
    </row>
    <row r="45" spans="1:18" x14ac:dyDescent="0.25">
      <c r="A45">
        <v>7</v>
      </c>
      <c r="C45" s="39">
        <v>660824464</v>
      </c>
      <c r="D45" s="40" t="s">
        <v>128</v>
      </c>
      <c r="E45" s="41">
        <f>1280000+0</f>
        <v>1280000</v>
      </c>
      <c r="G45" s="1">
        <f>SUM(G39:G44)</f>
        <v>219978357</v>
      </c>
      <c r="J45" s="6"/>
      <c r="K45" s="5"/>
      <c r="L45" s="5"/>
      <c r="M45" s="5"/>
    </row>
    <row r="46" spans="1:18" x14ac:dyDescent="0.25">
      <c r="A46">
        <v>17</v>
      </c>
      <c r="C46" s="39">
        <v>9999</v>
      </c>
      <c r="D46" s="40" t="s">
        <v>136</v>
      </c>
      <c r="E46" s="41">
        <f>20000+800</f>
        <v>20800</v>
      </c>
      <c r="J46" s="6"/>
      <c r="K46" s="5"/>
      <c r="L46" s="5"/>
      <c r="M46" s="5"/>
    </row>
    <row r="47" spans="1:18" x14ac:dyDescent="0.25">
      <c r="A47">
        <v>29</v>
      </c>
      <c r="C47" s="39">
        <v>101715245</v>
      </c>
      <c r="D47" s="40" t="s">
        <v>137</v>
      </c>
      <c r="E47" s="41">
        <f>1380000+158000+0</f>
        <v>1538000</v>
      </c>
      <c r="J47" s="6"/>
      <c r="K47" s="5"/>
      <c r="L47" s="5"/>
      <c r="M47" s="5"/>
    </row>
    <row r="48" spans="1:18" x14ac:dyDescent="0.25">
      <c r="A48">
        <v>30</v>
      </c>
      <c r="C48" s="39">
        <v>44444</v>
      </c>
      <c r="D48" s="40" t="s">
        <v>101</v>
      </c>
      <c r="E48" s="41">
        <f>2385000+0</f>
        <v>2385000</v>
      </c>
      <c r="J48" s="6"/>
      <c r="K48" s="5"/>
      <c r="L48" s="5"/>
      <c r="M48" s="5"/>
    </row>
    <row r="49" spans="1:13" x14ac:dyDescent="0.25">
      <c r="A49">
        <v>31</v>
      </c>
      <c r="C49" s="39">
        <v>44446</v>
      </c>
      <c r="D49" s="40" t="s">
        <v>142</v>
      </c>
      <c r="E49" s="41">
        <f>1000000+25000+0</f>
        <v>1025000</v>
      </c>
      <c r="J49" s="6"/>
      <c r="K49" s="5"/>
      <c r="L49" s="5"/>
      <c r="M49" s="5"/>
    </row>
    <row r="50" spans="1:13" x14ac:dyDescent="0.25">
      <c r="A50">
        <v>33</v>
      </c>
      <c r="C50" s="39">
        <v>44451</v>
      </c>
      <c r="D50" s="40" t="s">
        <v>102</v>
      </c>
      <c r="E50" s="41">
        <f>200000+0</f>
        <v>200000</v>
      </c>
      <c r="J50" s="6"/>
      <c r="K50" s="5"/>
      <c r="L50" s="5"/>
      <c r="M50" s="5"/>
    </row>
    <row r="51" spans="1:13" x14ac:dyDescent="0.25">
      <c r="A51">
        <v>36</v>
      </c>
      <c r="C51" s="39">
        <v>66968661</v>
      </c>
      <c r="D51" s="40" t="s">
        <v>104</v>
      </c>
      <c r="E51" s="41">
        <f>80000+0</f>
        <v>80000</v>
      </c>
      <c r="J51" s="6"/>
      <c r="K51" s="5"/>
      <c r="L51" s="5"/>
      <c r="M51" s="5"/>
    </row>
    <row r="52" spans="1:13" x14ac:dyDescent="0.25">
      <c r="A52">
        <v>47</v>
      </c>
      <c r="C52" s="39">
        <v>444309670</v>
      </c>
      <c r="D52" s="40" t="s">
        <v>157</v>
      </c>
      <c r="E52" s="41">
        <v>12209000</v>
      </c>
      <c r="J52" s="7"/>
      <c r="K52" s="5"/>
      <c r="L52" s="5"/>
      <c r="M52" s="5"/>
    </row>
    <row r="53" spans="1:13" x14ac:dyDescent="0.25">
      <c r="A53">
        <v>58</v>
      </c>
      <c r="C53" s="39">
        <v>59816385</v>
      </c>
      <c r="D53" s="40" t="s">
        <v>103</v>
      </c>
      <c r="E53" s="41">
        <v>4600000</v>
      </c>
      <c r="G53" s="1"/>
      <c r="H53" s="1"/>
      <c r="J53" s="7"/>
      <c r="K53" s="5"/>
      <c r="L53" s="5"/>
      <c r="M53" s="5"/>
    </row>
    <row r="54" spans="1:13" x14ac:dyDescent="0.25">
      <c r="C54" s="8"/>
      <c r="D54" s="29"/>
      <c r="E54" s="9"/>
      <c r="G54" s="1"/>
      <c r="H54" s="1"/>
      <c r="J54" s="7"/>
      <c r="K54" s="5"/>
      <c r="L54" s="5"/>
      <c r="M54" s="5"/>
    </row>
    <row r="55" spans="1:13" x14ac:dyDescent="0.25">
      <c r="C55" s="14" t="s">
        <v>105</v>
      </c>
      <c r="D55" s="15"/>
      <c r="E55" s="11">
        <f>SUM(E44:E54)</f>
        <v>25340868</v>
      </c>
      <c r="H55" s="1"/>
      <c r="J55" s="7"/>
      <c r="K55" s="5"/>
      <c r="L55" s="5"/>
      <c r="M55" s="5"/>
    </row>
    <row r="56" spans="1:13" x14ac:dyDescent="0.25">
      <c r="J56" s="7"/>
      <c r="K56" s="5"/>
      <c r="L56" s="5"/>
      <c r="M56" s="5"/>
    </row>
    <row r="57" spans="1:13" x14ac:dyDescent="0.25">
      <c r="J57" s="7"/>
      <c r="K57" s="5"/>
      <c r="L57" s="5"/>
      <c r="M57" s="5"/>
    </row>
    <row r="58" spans="1:13" x14ac:dyDescent="0.25">
      <c r="J58" s="5"/>
      <c r="K58" s="5"/>
      <c r="L58" s="5"/>
      <c r="M58" s="5"/>
    </row>
    <row r="59" spans="1:13" x14ac:dyDescent="0.25">
      <c r="J59" s="5"/>
      <c r="K59" s="5"/>
      <c r="L59" s="5"/>
      <c r="M59" s="5"/>
    </row>
    <row r="60" spans="1:13" x14ac:dyDescent="0.25">
      <c r="J60" s="5"/>
      <c r="K60" s="5"/>
      <c r="L60" s="5"/>
      <c r="M60" s="5"/>
    </row>
    <row r="61" spans="1:13" x14ac:dyDescent="0.25">
      <c r="J61" s="5"/>
      <c r="K61" s="5"/>
      <c r="L61" s="5"/>
      <c r="M61" s="5"/>
    </row>
    <row r="62" spans="1:13" x14ac:dyDescent="0.25">
      <c r="J62" s="5"/>
      <c r="K62" s="5"/>
      <c r="L62" s="5"/>
      <c r="M62" s="5"/>
    </row>
    <row r="63" spans="1:13" x14ac:dyDescent="0.25">
      <c r="J63" s="5"/>
      <c r="K63" s="5"/>
      <c r="L63" s="5"/>
      <c r="M63" s="5"/>
    </row>
    <row r="64" spans="1:13" x14ac:dyDescent="0.25">
      <c r="J64" s="5"/>
      <c r="K64" s="5"/>
      <c r="L64" s="5"/>
      <c r="M64" s="5"/>
    </row>
    <row r="65" spans="3:13" x14ac:dyDescent="0.25">
      <c r="J65" s="5"/>
      <c r="K65" s="5"/>
      <c r="L65" s="5"/>
      <c r="M65" s="5"/>
    </row>
    <row r="66" spans="3:13" x14ac:dyDescent="0.25">
      <c r="J66" s="5"/>
      <c r="K66" s="5"/>
      <c r="L66" s="5"/>
      <c r="M66" s="5"/>
    </row>
    <row r="67" spans="3:13" x14ac:dyDescent="0.25">
      <c r="J67" s="5"/>
      <c r="K67" s="5"/>
      <c r="L67" s="5"/>
      <c r="M67" s="5"/>
    </row>
    <row r="68" spans="3:13" x14ac:dyDescent="0.25">
      <c r="C68" s="44" t="s">
        <v>109</v>
      </c>
      <c r="D68" s="45"/>
      <c r="E68" s="46"/>
      <c r="J68" s="5"/>
      <c r="K68" s="5"/>
      <c r="L68" s="5"/>
      <c r="M68" s="5"/>
    </row>
    <row r="69" spans="3:13" x14ac:dyDescent="0.25">
      <c r="C69" s="16" t="s">
        <v>120</v>
      </c>
      <c r="D69" s="17" t="s">
        <v>100</v>
      </c>
      <c r="E69" s="18"/>
      <c r="J69" s="5"/>
      <c r="K69" s="5"/>
      <c r="L69" s="5"/>
      <c r="M69" s="5"/>
    </row>
    <row r="70" spans="3:13" x14ac:dyDescent="0.25">
      <c r="C70" s="19"/>
      <c r="D70" s="20"/>
      <c r="E70" s="21"/>
      <c r="J70" s="5"/>
      <c r="K70" s="5"/>
      <c r="L70" s="5"/>
      <c r="M70" s="5"/>
    </row>
    <row r="71" spans="3:13" x14ac:dyDescent="0.25">
      <c r="C71" s="19" t="s">
        <v>110</v>
      </c>
      <c r="D71" s="22">
        <v>2405000</v>
      </c>
      <c r="E71" s="23"/>
      <c r="J71" s="5"/>
      <c r="K71" s="5"/>
      <c r="L71" s="5"/>
      <c r="M71" s="5"/>
    </row>
    <row r="72" spans="3:13" x14ac:dyDescent="0.25">
      <c r="C72" s="19" t="s">
        <v>111</v>
      </c>
      <c r="D72" s="22">
        <v>79139000</v>
      </c>
      <c r="E72" s="23"/>
      <c r="J72" s="5"/>
      <c r="K72" s="5"/>
      <c r="L72" s="5"/>
      <c r="M72" s="5"/>
    </row>
    <row r="73" spans="3:13" x14ac:dyDescent="0.25">
      <c r="C73" s="19" t="s">
        <v>112</v>
      </c>
      <c r="D73" s="22">
        <v>7549000</v>
      </c>
      <c r="E73" s="23"/>
      <c r="J73" s="5"/>
      <c r="K73" s="5"/>
      <c r="L73" s="5"/>
      <c r="M73" s="5"/>
    </row>
    <row r="74" spans="3:13" x14ac:dyDescent="0.25">
      <c r="C74" s="19" t="s">
        <v>113</v>
      </c>
      <c r="D74" s="22">
        <v>169660727</v>
      </c>
      <c r="E74" s="23"/>
      <c r="J74" s="5"/>
      <c r="K74" s="5"/>
      <c r="L74" s="5"/>
      <c r="M74" s="5"/>
    </row>
    <row r="75" spans="3:13" x14ac:dyDescent="0.25">
      <c r="C75" s="19" t="s">
        <v>114</v>
      </c>
      <c r="D75" s="22">
        <v>218000</v>
      </c>
      <c r="E75" s="23"/>
      <c r="J75" s="5"/>
      <c r="K75" s="5"/>
      <c r="L75" s="5"/>
      <c r="M75" s="5"/>
    </row>
    <row r="76" spans="3:13" x14ac:dyDescent="0.25">
      <c r="C76" s="19" t="s">
        <v>115</v>
      </c>
      <c r="D76" s="22">
        <v>240000</v>
      </c>
      <c r="E76" s="23"/>
      <c r="J76" s="5"/>
      <c r="K76" s="5"/>
      <c r="L76" s="5"/>
      <c r="M76" s="5"/>
    </row>
    <row r="77" spans="3:13" x14ac:dyDescent="0.25">
      <c r="C77" s="19" t="s">
        <v>116</v>
      </c>
      <c r="D77" s="22">
        <v>825000</v>
      </c>
      <c r="E77" s="23"/>
      <c r="J77" s="5"/>
      <c r="K77" s="5"/>
      <c r="L77" s="5"/>
      <c r="M77" s="5"/>
    </row>
    <row r="78" spans="3:13" x14ac:dyDescent="0.25">
      <c r="C78" s="19" t="s">
        <v>117</v>
      </c>
      <c r="D78" s="22">
        <f>SUM(D71:D77)</f>
        <v>260036727</v>
      </c>
      <c r="E78" s="23"/>
    </row>
    <row r="79" spans="3:13" x14ac:dyDescent="0.25">
      <c r="C79" s="19" t="s">
        <v>118</v>
      </c>
      <c r="D79" s="27">
        <v>260336406</v>
      </c>
      <c r="E79" s="23"/>
    </row>
    <row r="80" spans="3:13" x14ac:dyDescent="0.25">
      <c r="C80" s="19" t="s">
        <v>119</v>
      </c>
      <c r="D80" s="22">
        <f>+D78-D79</f>
        <v>-299679</v>
      </c>
      <c r="E80" s="23"/>
    </row>
    <row r="81" spans="3:5" x14ac:dyDescent="0.25">
      <c r="C81" s="24"/>
      <c r="D81" s="25"/>
      <c r="E81" s="26"/>
    </row>
  </sheetData>
  <mergeCells count="2">
    <mergeCell ref="C42:E42"/>
    <mergeCell ref="C68:E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abSelected="1" topLeftCell="D1" workbookViewId="0">
      <selection activeCell="P25" sqref="P1:P1048576"/>
    </sheetView>
  </sheetViews>
  <sheetFormatPr baseColWidth="10" defaultRowHeight="15" x14ac:dyDescent="0.25"/>
  <cols>
    <col min="1" max="1" width="9" bestFit="1" customWidth="1"/>
    <col min="2" max="2" width="10.28515625" bestFit="1" customWidth="1"/>
    <col min="3" max="4" width="11" bestFit="1" customWidth="1"/>
    <col min="5" max="5" width="14" bestFit="1" customWidth="1"/>
    <col min="6" max="6" width="12.42578125" bestFit="1" customWidth="1"/>
    <col min="7" max="7" width="19.85546875" bestFit="1" customWidth="1"/>
    <col min="8" max="8" width="9.42578125" bestFit="1" customWidth="1"/>
    <col min="9" max="9" width="10.42578125" bestFit="1" customWidth="1"/>
    <col min="10" max="10" width="15.42578125" customWidth="1"/>
    <col min="11" max="11" width="15.42578125" bestFit="1" customWidth="1"/>
    <col min="12" max="12" width="13.28515625" bestFit="1" customWidth="1"/>
    <col min="13" max="13" width="11.28515625" bestFit="1" customWidth="1"/>
    <col min="14" max="14" width="13.28515625" customWidth="1"/>
    <col min="15" max="15" width="27" customWidth="1"/>
  </cols>
  <sheetData>
    <row r="1" spans="1:15" x14ac:dyDescent="0.25">
      <c r="A1" s="31" t="s">
        <v>122</v>
      </c>
      <c r="B1" s="31" t="s">
        <v>0</v>
      </c>
      <c r="C1" s="31" t="s">
        <v>2</v>
      </c>
      <c r="D1" s="31" t="s">
        <v>4</v>
      </c>
      <c r="E1" s="31" t="s">
        <v>5</v>
      </c>
      <c r="F1" s="31" t="s">
        <v>61</v>
      </c>
      <c r="G1" s="31" t="s">
        <v>6</v>
      </c>
      <c r="H1" s="31" t="s">
        <v>2</v>
      </c>
      <c r="I1" s="31" t="s">
        <v>60</v>
      </c>
      <c r="J1" s="31" t="s">
        <v>9</v>
      </c>
      <c r="K1" s="31" t="s">
        <v>11</v>
      </c>
      <c r="L1" s="31" t="s">
        <v>12</v>
      </c>
      <c r="M1" s="31" t="s">
        <v>13</v>
      </c>
      <c r="N1" s="31" t="s">
        <v>200</v>
      </c>
      <c r="O1" s="31" t="s">
        <v>16</v>
      </c>
    </row>
    <row r="2" spans="1:15" x14ac:dyDescent="0.25">
      <c r="A2" s="31" t="s">
        <v>123</v>
      </c>
      <c r="B2" s="31" t="s">
        <v>1</v>
      </c>
      <c r="C2" s="31" t="s">
        <v>3</v>
      </c>
      <c r="D2" s="31" t="s">
        <v>3</v>
      </c>
      <c r="E2" s="31" t="s">
        <v>3</v>
      </c>
      <c r="F2" s="31" t="s">
        <v>62</v>
      </c>
      <c r="G2" s="31" t="s">
        <v>7</v>
      </c>
      <c r="H2" s="31" t="s">
        <v>8</v>
      </c>
      <c r="I2" s="31"/>
      <c r="J2" s="31" t="s">
        <v>10</v>
      </c>
      <c r="K2" s="31"/>
      <c r="L2" s="31"/>
      <c r="M2" s="31"/>
      <c r="N2" s="31"/>
      <c r="O2" s="31" t="s">
        <v>17</v>
      </c>
    </row>
    <row r="4" spans="1:15" ht="25.5" x14ac:dyDescent="0.25">
      <c r="A4" s="33">
        <v>1</v>
      </c>
      <c r="B4" s="47" t="s">
        <v>158</v>
      </c>
      <c r="C4" s="47" t="s">
        <v>159</v>
      </c>
      <c r="D4" s="47" t="s">
        <v>160</v>
      </c>
      <c r="E4" s="47" t="s">
        <v>161</v>
      </c>
      <c r="F4" s="47" t="s">
        <v>162</v>
      </c>
      <c r="G4" s="47" t="s">
        <v>18</v>
      </c>
      <c r="H4" s="47" t="s">
        <v>159</v>
      </c>
      <c r="I4" s="47" t="s">
        <v>163</v>
      </c>
      <c r="J4" s="47">
        <v>76308884</v>
      </c>
      <c r="K4" s="47" t="s">
        <v>133</v>
      </c>
      <c r="L4" s="47" t="s">
        <v>89</v>
      </c>
      <c r="M4" s="47" t="s">
        <v>134</v>
      </c>
      <c r="N4" s="47" t="s">
        <v>135</v>
      </c>
      <c r="O4" s="47"/>
    </row>
    <row r="5" spans="1:15" ht="25.5" x14ac:dyDescent="0.25">
      <c r="A5" s="33">
        <f t="shared" ref="A5:A37" si="0">+A4+1</f>
        <v>2</v>
      </c>
      <c r="B5" s="47" t="s">
        <v>158</v>
      </c>
      <c r="C5" s="47" t="s">
        <v>159</v>
      </c>
      <c r="D5" s="47" t="s">
        <v>160</v>
      </c>
      <c r="E5" s="47" t="s">
        <v>164</v>
      </c>
      <c r="F5" s="47" t="s">
        <v>162</v>
      </c>
      <c r="G5" s="47" t="s">
        <v>18</v>
      </c>
      <c r="H5" s="47" t="s">
        <v>159</v>
      </c>
      <c r="I5" s="47" t="s">
        <v>163</v>
      </c>
      <c r="J5" s="47">
        <v>38998195</v>
      </c>
      <c r="K5" s="47" t="s">
        <v>20</v>
      </c>
      <c r="L5" s="47" t="s">
        <v>21</v>
      </c>
      <c r="M5" s="47" t="s">
        <v>22</v>
      </c>
      <c r="N5" s="47" t="s">
        <v>23</v>
      </c>
      <c r="O5" s="47"/>
    </row>
    <row r="6" spans="1:15" ht="25.5" x14ac:dyDescent="0.25">
      <c r="A6" s="33">
        <f t="shared" si="0"/>
        <v>3</v>
      </c>
      <c r="B6" s="47" t="s">
        <v>158</v>
      </c>
      <c r="C6" s="47" t="s">
        <v>159</v>
      </c>
      <c r="D6" s="47" t="s">
        <v>160</v>
      </c>
      <c r="E6" s="47" t="s">
        <v>165</v>
      </c>
      <c r="F6" s="47" t="s">
        <v>162</v>
      </c>
      <c r="G6" s="47" t="s">
        <v>18</v>
      </c>
      <c r="H6" s="47" t="s">
        <v>160</v>
      </c>
      <c r="I6" s="47" t="s">
        <v>166</v>
      </c>
      <c r="J6" s="47">
        <v>890300213</v>
      </c>
      <c r="K6" s="47"/>
      <c r="L6" s="47"/>
      <c r="M6" s="47"/>
      <c r="N6" s="47"/>
      <c r="O6" s="47" t="s">
        <v>24</v>
      </c>
    </row>
    <row r="7" spans="1:15" ht="25.5" x14ac:dyDescent="0.25">
      <c r="A7" s="33">
        <f t="shared" si="0"/>
        <v>4</v>
      </c>
      <c r="B7" s="47" t="s">
        <v>158</v>
      </c>
      <c r="C7" s="47" t="s">
        <v>159</v>
      </c>
      <c r="D7" s="47" t="s">
        <v>160</v>
      </c>
      <c r="E7" s="47" t="s">
        <v>167</v>
      </c>
      <c r="F7" s="47" t="s">
        <v>168</v>
      </c>
      <c r="G7" s="47" t="s">
        <v>18</v>
      </c>
      <c r="H7" s="47" t="s">
        <v>159</v>
      </c>
      <c r="I7" s="47" t="s">
        <v>163</v>
      </c>
      <c r="J7" s="47">
        <v>1023866300</v>
      </c>
      <c r="K7" s="47" t="s">
        <v>25</v>
      </c>
      <c r="L7" s="47" t="s">
        <v>26</v>
      </c>
      <c r="M7" s="47" t="s">
        <v>27</v>
      </c>
      <c r="N7" s="47" t="s">
        <v>28</v>
      </c>
      <c r="O7" s="47"/>
    </row>
    <row r="8" spans="1:15" ht="25.5" x14ac:dyDescent="0.25">
      <c r="A8" s="33">
        <f t="shared" si="0"/>
        <v>5</v>
      </c>
      <c r="B8" s="47" t="s">
        <v>158</v>
      </c>
      <c r="C8" s="47" t="s">
        <v>159</v>
      </c>
      <c r="D8" s="47" t="s">
        <v>160</v>
      </c>
      <c r="E8" s="47" t="s">
        <v>169</v>
      </c>
      <c r="F8" s="47" t="s">
        <v>168</v>
      </c>
      <c r="G8" s="47" t="s">
        <v>18</v>
      </c>
      <c r="H8" s="47" t="s">
        <v>159</v>
      </c>
      <c r="I8" s="47" t="s">
        <v>163</v>
      </c>
      <c r="J8" s="47">
        <v>1063806040</v>
      </c>
      <c r="K8" s="47" t="s">
        <v>138</v>
      </c>
      <c r="L8" s="47" t="s">
        <v>139</v>
      </c>
      <c r="M8" s="47" t="s">
        <v>91</v>
      </c>
      <c r="N8" s="47" t="s">
        <v>31</v>
      </c>
      <c r="O8" s="47"/>
    </row>
    <row r="9" spans="1:15" ht="25.5" x14ac:dyDescent="0.25">
      <c r="A9" s="33">
        <f t="shared" si="0"/>
        <v>6</v>
      </c>
      <c r="B9" s="47" t="s">
        <v>158</v>
      </c>
      <c r="C9" s="47" t="s">
        <v>159</v>
      </c>
      <c r="D9" s="47" t="s">
        <v>160</v>
      </c>
      <c r="E9" s="47" t="s">
        <v>170</v>
      </c>
      <c r="F9" s="47" t="s">
        <v>168</v>
      </c>
      <c r="G9" s="47" t="s">
        <v>18</v>
      </c>
      <c r="H9" s="47" t="s">
        <v>159</v>
      </c>
      <c r="I9" s="47" t="s">
        <v>163</v>
      </c>
      <c r="J9" s="47">
        <v>1130599910</v>
      </c>
      <c r="K9" s="47" t="s">
        <v>32</v>
      </c>
      <c r="L9" s="47" t="s">
        <v>33</v>
      </c>
      <c r="M9" s="47" t="s">
        <v>34</v>
      </c>
      <c r="N9" s="47" t="s">
        <v>35</v>
      </c>
      <c r="O9" s="47"/>
    </row>
    <row r="10" spans="1:15" ht="25.5" x14ac:dyDescent="0.25">
      <c r="A10" s="33">
        <f t="shared" si="0"/>
        <v>7</v>
      </c>
      <c r="B10" s="47" t="s">
        <v>158</v>
      </c>
      <c r="C10" s="47" t="s">
        <v>159</v>
      </c>
      <c r="D10" s="47" t="s">
        <v>160</v>
      </c>
      <c r="E10" s="47" t="s">
        <v>171</v>
      </c>
      <c r="F10" s="47" t="s">
        <v>168</v>
      </c>
      <c r="G10" s="47" t="s">
        <v>18</v>
      </c>
      <c r="H10" s="47" t="s">
        <v>159</v>
      </c>
      <c r="I10" s="47" t="s">
        <v>163</v>
      </c>
      <c r="J10" s="47">
        <v>16539874</v>
      </c>
      <c r="K10" s="47" t="s">
        <v>140</v>
      </c>
      <c r="L10" s="47" t="s">
        <v>141</v>
      </c>
      <c r="M10" s="47" t="s">
        <v>54</v>
      </c>
      <c r="N10" s="47" t="s">
        <v>135</v>
      </c>
      <c r="O10" s="47"/>
    </row>
    <row r="11" spans="1:15" ht="25.5" x14ac:dyDescent="0.25">
      <c r="A11" s="33">
        <f t="shared" si="0"/>
        <v>8</v>
      </c>
      <c r="B11" s="47" t="s">
        <v>158</v>
      </c>
      <c r="C11" s="47" t="s">
        <v>159</v>
      </c>
      <c r="D11" s="47" t="s">
        <v>160</v>
      </c>
      <c r="E11" s="47" t="s">
        <v>172</v>
      </c>
      <c r="F11" s="47" t="s">
        <v>168</v>
      </c>
      <c r="G11" s="47" t="s">
        <v>18</v>
      </c>
      <c r="H11" s="47" t="s">
        <v>159</v>
      </c>
      <c r="I11" s="47" t="s">
        <v>163</v>
      </c>
      <c r="J11" s="47">
        <v>1143829509</v>
      </c>
      <c r="K11" s="47" t="s">
        <v>42</v>
      </c>
      <c r="L11" s="47" t="s">
        <v>41</v>
      </c>
      <c r="M11" s="47" t="s">
        <v>43</v>
      </c>
      <c r="N11" s="47"/>
      <c r="O11" s="47"/>
    </row>
    <row r="12" spans="1:15" ht="25.5" x14ac:dyDescent="0.25">
      <c r="A12" s="33">
        <f t="shared" si="0"/>
        <v>9</v>
      </c>
      <c r="B12" s="47" t="s">
        <v>158</v>
      </c>
      <c r="C12" s="47" t="s">
        <v>159</v>
      </c>
      <c r="D12" s="47" t="s">
        <v>160</v>
      </c>
      <c r="E12" s="47" t="s">
        <v>172</v>
      </c>
      <c r="F12" s="47" t="s">
        <v>168</v>
      </c>
      <c r="G12" s="47" t="s">
        <v>18</v>
      </c>
      <c r="H12" s="47" t="s">
        <v>159</v>
      </c>
      <c r="I12" s="47" t="s">
        <v>163</v>
      </c>
      <c r="J12" s="47">
        <v>1144048359</v>
      </c>
      <c r="K12" s="47" t="s">
        <v>38</v>
      </c>
      <c r="L12" s="47" t="s">
        <v>39</v>
      </c>
      <c r="M12" s="47" t="s">
        <v>40</v>
      </c>
      <c r="N12" s="47"/>
      <c r="O12" s="47"/>
    </row>
    <row r="13" spans="1:15" ht="25.5" x14ac:dyDescent="0.25">
      <c r="A13" s="33">
        <f t="shared" si="0"/>
        <v>10</v>
      </c>
      <c r="B13" s="47" t="s">
        <v>158</v>
      </c>
      <c r="C13" s="47" t="s">
        <v>159</v>
      </c>
      <c r="D13" s="47" t="s">
        <v>160</v>
      </c>
      <c r="E13" s="47" t="s">
        <v>173</v>
      </c>
      <c r="F13" s="47" t="s">
        <v>168</v>
      </c>
      <c r="G13" s="47" t="s">
        <v>18</v>
      </c>
      <c r="H13" s="47" t="s">
        <v>159</v>
      </c>
      <c r="I13" s="47" t="s">
        <v>163</v>
      </c>
      <c r="J13" s="47">
        <v>31308697</v>
      </c>
      <c r="K13" s="47" t="s">
        <v>70</v>
      </c>
      <c r="L13" s="47" t="s">
        <v>71</v>
      </c>
      <c r="M13" s="47" t="s">
        <v>72</v>
      </c>
      <c r="N13" s="47" t="s">
        <v>73</v>
      </c>
      <c r="O13" s="47"/>
    </row>
    <row r="14" spans="1:15" ht="25.5" x14ac:dyDescent="0.25">
      <c r="A14" s="33">
        <f t="shared" si="0"/>
        <v>11</v>
      </c>
      <c r="B14" s="47" t="s">
        <v>158</v>
      </c>
      <c r="C14" s="47" t="s">
        <v>159</v>
      </c>
      <c r="D14" s="47" t="s">
        <v>160</v>
      </c>
      <c r="E14" s="47" t="s">
        <v>174</v>
      </c>
      <c r="F14" s="47" t="s">
        <v>168</v>
      </c>
      <c r="G14" s="47" t="s">
        <v>18</v>
      </c>
      <c r="H14" s="47" t="s">
        <v>159</v>
      </c>
      <c r="I14" s="47" t="s">
        <v>163</v>
      </c>
      <c r="J14" s="47">
        <v>1144075623</v>
      </c>
      <c r="K14" s="47" t="s">
        <v>44</v>
      </c>
      <c r="L14" s="47" t="s">
        <v>45</v>
      </c>
      <c r="M14" s="47" t="s">
        <v>46</v>
      </c>
      <c r="N14" s="47" t="s">
        <v>47</v>
      </c>
      <c r="O14" s="47"/>
    </row>
    <row r="15" spans="1:15" ht="25.5" x14ac:dyDescent="0.25">
      <c r="A15" s="33">
        <f t="shared" si="0"/>
        <v>12</v>
      </c>
      <c r="B15" s="47" t="s">
        <v>158</v>
      </c>
      <c r="C15" s="47" t="s">
        <v>159</v>
      </c>
      <c r="D15" s="47" t="s">
        <v>160</v>
      </c>
      <c r="E15" s="47" t="s">
        <v>175</v>
      </c>
      <c r="F15" s="47" t="s">
        <v>168</v>
      </c>
      <c r="G15" s="47" t="s">
        <v>18</v>
      </c>
      <c r="H15" s="47" t="s">
        <v>159</v>
      </c>
      <c r="I15" s="47" t="s">
        <v>163</v>
      </c>
      <c r="J15" s="47">
        <v>16837871</v>
      </c>
      <c r="K15" s="47" t="s">
        <v>48</v>
      </c>
      <c r="L15" s="47" t="s">
        <v>129</v>
      </c>
      <c r="M15" s="47" t="s">
        <v>90</v>
      </c>
      <c r="N15" s="47" t="s">
        <v>130</v>
      </c>
      <c r="O15" s="47"/>
    </row>
    <row r="16" spans="1:15" ht="25.5" x14ac:dyDescent="0.25">
      <c r="A16" s="33">
        <f t="shared" si="0"/>
        <v>13</v>
      </c>
      <c r="B16" s="47" t="s">
        <v>158</v>
      </c>
      <c r="C16" s="47" t="s">
        <v>159</v>
      </c>
      <c r="D16" s="47" t="s">
        <v>160</v>
      </c>
      <c r="E16" s="47" t="s">
        <v>176</v>
      </c>
      <c r="F16" s="47" t="s">
        <v>168</v>
      </c>
      <c r="G16" s="47" t="s">
        <v>18</v>
      </c>
      <c r="H16" s="47" t="s">
        <v>159</v>
      </c>
      <c r="I16" s="47" t="s">
        <v>163</v>
      </c>
      <c r="J16" s="47">
        <v>14639770</v>
      </c>
      <c r="K16" s="47" t="s">
        <v>29</v>
      </c>
      <c r="L16" s="47" t="s">
        <v>49</v>
      </c>
      <c r="M16" s="47" t="s">
        <v>50</v>
      </c>
      <c r="N16" s="47" t="s">
        <v>51</v>
      </c>
      <c r="O16" s="47"/>
    </row>
    <row r="17" spans="1:15" ht="25.5" x14ac:dyDescent="0.25">
      <c r="A17" s="33">
        <f t="shared" si="0"/>
        <v>14</v>
      </c>
      <c r="B17" s="47" t="s">
        <v>158</v>
      </c>
      <c r="C17" s="47" t="s">
        <v>159</v>
      </c>
      <c r="D17" s="47" t="s">
        <v>160</v>
      </c>
      <c r="E17" s="47" t="s">
        <v>177</v>
      </c>
      <c r="F17" s="47" t="s">
        <v>162</v>
      </c>
      <c r="G17" s="47" t="s">
        <v>18</v>
      </c>
      <c r="H17" s="47" t="s">
        <v>159</v>
      </c>
      <c r="I17" s="47" t="s">
        <v>163</v>
      </c>
      <c r="J17" s="47">
        <v>16378122</v>
      </c>
      <c r="K17" s="47" t="s">
        <v>52</v>
      </c>
      <c r="L17" s="47" t="s">
        <v>53</v>
      </c>
      <c r="M17" s="47" t="s">
        <v>54</v>
      </c>
      <c r="N17" s="47" t="s">
        <v>55</v>
      </c>
      <c r="O17" s="47"/>
    </row>
    <row r="18" spans="1:15" ht="25.5" x14ac:dyDescent="0.25">
      <c r="A18" s="33">
        <f t="shared" si="0"/>
        <v>15</v>
      </c>
      <c r="B18" s="47" t="s">
        <v>158</v>
      </c>
      <c r="C18" s="47" t="s">
        <v>159</v>
      </c>
      <c r="D18" s="47" t="s">
        <v>160</v>
      </c>
      <c r="E18" s="47" t="s">
        <v>178</v>
      </c>
      <c r="F18" s="47" t="s">
        <v>168</v>
      </c>
      <c r="G18" s="47" t="s">
        <v>18</v>
      </c>
      <c r="H18" s="47" t="s">
        <v>159</v>
      </c>
      <c r="I18" s="47" t="s">
        <v>163</v>
      </c>
      <c r="J18" s="47">
        <v>16378699</v>
      </c>
      <c r="K18" s="47" t="s">
        <v>56</v>
      </c>
      <c r="L18" s="47" t="s">
        <v>57</v>
      </c>
      <c r="M18" s="47" t="s">
        <v>58</v>
      </c>
      <c r="N18" s="47" t="s">
        <v>59</v>
      </c>
      <c r="O18" s="47"/>
    </row>
    <row r="19" spans="1:15" ht="25.5" x14ac:dyDescent="0.25">
      <c r="A19" s="33">
        <f t="shared" si="0"/>
        <v>16</v>
      </c>
      <c r="B19" s="47" t="s">
        <v>158</v>
      </c>
      <c r="C19" s="47" t="s">
        <v>159</v>
      </c>
      <c r="D19" s="47" t="s">
        <v>160</v>
      </c>
      <c r="E19" s="47" t="s">
        <v>179</v>
      </c>
      <c r="F19" s="47" t="s">
        <v>162</v>
      </c>
      <c r="G19" s="47" t="s">
        <v>18</v>
      </c>
      <c r="H19" s="47" t="s">
        <v>159</v>
      </c>
      <c r="I19" s="47" t="s">
        <v>163</v>
      </c>
      <c r="J19" s="47">
        <v>16686036</v>
      </c>
      <c r="K19" s="47" t="s">
        <v>30</v>
      </c>
      <c r="L19" s="47"/>
      <c r="M19" s="47" t="s">
        <v>125</v>
      </c>
      <c r="N19" s="47" t="s">
        <v>87</v>
      </c>
      <c r="O19" s="47"/>
    </row>
    <row r="20" spans="1:15" ht="25.5" x14ac:dyDescent="0.25">
      <c r="A20" s="33">
        <f t="shared" si="0"/>
        <v>17</v>
      </c>
      <c r="B20" s="47" t="s">
        <v>158</v>
      </c>
      <c r="C20" s="47" t="s">
        <v>159</v>
      </c>
      <c r="D20" s="47" t="s">
        <v>160</v>
      </c>
      <c r="E20" s="47" t="s">
        <v>180</v>
      </c>
      <c r="F20" s="47" t="s">
        <v>168</v>
      </c>
      <c r="G20" s="47" t="s">
        <v>18</v>
      </c>
      <c r="H20" s="47" t="s">
        <v>159</v>
      </c>
      <c r="I20" s="47" t="s">
        <v>163</v>
      </c>
      <c r="J20" s="47">
        <v>16796322</v>
      </c>
      <c r="K20" s="47" t="s">
        <v>63</v>
      </c>
      <c r="L20" s="47" t="s">
        <v>57</v>
      </c>
      <c r="M20" s="47" t="s">
        <v>64</v>
      </c>
      <c r="N20" s="47" t="s">
        <v>65</v>
      </c>
      <c r="O20" s="47"/>
    </row>
    <row r="21" spans="1:15" ht="25.5" x14ac:dyDescent="0.25">
      <c r="A21" s="33">
        <f t="shared" si="0"/>
        <v>18</v>
      </c>
      <c r="B21" s="47" t="s">
        <v>158</v>
      </c>
      <c r="C21" s="47" t="s">
        <v>159</v>
      </c>
      <c r="D21" s="47" t="s">
        <v>160</v>
      </c>
      <c r="E21" s="47" t="s">
        <v>181</v>
      </c>
      <c r="F21" s="47" t="s">
        <v>168</v>
      </c>
      <c r="G21" s="47" t="s">
        <v>18</v>
      </c>
      <c r="H21" s="47" t="s">
        <v>159</v>
      </c>
      <c r="I21" s="47" t="s">
        <v>163</v>
      </c>
      <c r="J21" s="47">
        <v>16917094</v>
      </c>
      <c r="K21" s="47" t="s">
        <v>66</v>
      </c>
      <c r="L21" s="47" t="s">
        <v>67</v>
      </c>
      <c r="M21" s="47" t="s">
        <v>68</v>
      </c>
      <c r="N21" s="47" t="s">
        <v>69</v>
      </c>
      <c r="O21" s="47"/>
    </row>
    <row r="22" spans="1:15" ht="25.5" x14ac:dyDescent="0.25">
      <c r="A22" s="33">
        <f t="shared" si="0"/>
        <v>19</v>
      </c>
      <c r="B22" s="47" t="s">
        <v>158</v>
      </c>
      <c r="C22" s="47" t="s">
        <v>159</v>
      </c>
      <c r="D22" s="47" t="s">
        <v>160</v>
      </c>
      <c r="E22" s="47" t="s">
        <v>182</v>
      </c>
      <c r="F22" s="47" t="s">
        <v>168</v>
      </c>
      <c r="G22" s="47" t="s">
        <v>18</v>
      </c>
      <c r="H22" s="47" t="s">
        <v>159</v>
      </c>
      <c r="I22" s="47" t="s">
        <v>163</v>
      </c>
      <c r="J22" s="47">
        <v>16918727</v>
      </c>
      <c r="K22" s="47" t="s">
        <v>131</v>
      </c>
      <c r="L22" s="47" t="s">
        <v>132</v>
      </c>
      <c r="M22" s="47" t="s">
        <v>64</v>
      </c>
      <c r="N22" s="47" t="s">
        <v>47</v>
      </c>
      <c r="O22" s="47"/>
    </row>
    <row r="23" spans="1:15" ht="25.5" x14ac:dyDescent="0.25">
      <c r="A23" s="33">
        <f t="shared" si="0"/>
        <v>20</v>
      </c>
      <c r="B23" s="47" t="s">
        <v>158</v>
      </c>
      <c r="C23" s="47" t="s">
        <v>159</v>
      </c>
      <c r="D23" s="47" t="s">
        <v>160</v>
      </c>
      <c r="E23" s="47" t="s">
        <v>183</v>
      </c>
      <c r="F23" s="47" t="s">
        <v>168</v>
      </c>
      <c r="G23" s="47" t="s">
        <v>18</v>
      </c>
      <c r="H23" s="47" t="s">
        <v>159</v>
      </c>
      <c r="I23" s="47" t="s">
        <v>163</v>
      </c>
      <c r="J23" s="47">
        <v>63539785</v>
      </c>
      <c r="K23" s="47" t="s">
        <v>143</v>
      </c>
      <c r="L23" s="47" t="s">
        <v>144</v>
      </c>
      <c r="M23" s="47" t="s">
        <v>145</v>
      </c>
      <c r="N23" s="47" t="s">
        <v>37</v>
      </c>
      <c r="O23" s="47"/>
    </row>
    <row r="24" spans="1:15" ht="25.5" x14ac:dyDescent="0.25">
      <c r="A24" s="33">
        <f t="shared" si="0"/>
        <v>21</v>
      </c>
      <c r="B24" s="47" t="s">
        <v>158</v>
      </c>
      <c r="C24" s="47" t="s">
        <v>159</v>
      </c>
      <c r="D24" s="47" t="s">
        <v>160</v>
      </c>
      <c r="E24" s="47" t="s">
        <v>184</v>
      </c>
      <c r="F24" s="47" t="s">
        <v>168</v>
      </c>
      <c r="G24" s="47" t="s">
        <v>18</v>
      </c>
      <c r="H24" s="47" t="s">
        <v>159</v>
      </c>
      <c r="I24" s="47" t="s">
        <v>163</v>
      </c>
      <c r="J24" s="47">
        <v>31577407</v>
      </c>
      <c r="K24" s="47" t="s">
        <v>74</v>
      </c>
      <c r="L24" s="47" t="s">
        <v>71</v>
      </c>
      <c r="M24" s="47" t="s">
        <v>75</v>
      </c>
      <c r="N24" s="47" t="s">
        <v>37</v>
      </c>
      <c r="O24" s="47"/>
    </row>
    <row r="25" spans="1:15" ht="25.5" x14ac:dyDescent="0.25">
      <c r="A25" s="33">
        <f t="shared" si="0"/>
        <v>22</v>
      </c>
      <c r="B25" s="47" t="s">
        <v>158</v>
      </c>
      <c r="C25" s="47" t="s">
        <v>159</v>
      </c>
      <c r="D25" s="47" t="s">
        <v>160</v>
      </c>
      <c r="E25" s="47" t="s">
        <v>185</v>
      </c>
      <c r="F25" s="47" t="s">
        <v>162</v>
      </c>
      <c r="G25" s="47" t="s">
        <v>18</v>
      </c>
      <c r="H25" s="47" t="s">
        <v>159</v>
      </c>
      <c r="I25" s="47" t="s">
        <v>163</v>
      </c>
      <c r="J25" s="47">
        <v>6097431</v>
      </c>
      <c r="K25" s="47" t="s">
        <v>146</v>
      </c>
      <c r="L25" s="47" t="s">
        <v>76</v>
      </c>
      <c r="M25" s="47" t="s">
        <v>147</v>
      </c>
      <c r="N25" s="47"/>
      <c r="O25" s="47"/>
    </row>
    <row r="26" spans="1:15" ht="25.5" x14ac:dyDescent="0.25">
      <c r="A26" s="33">
        <f t="shared" si="0"/>
        <v>23</v>
      </c>
      <c r="B26" s="47" t="s">
        <v>158</v>
      </c>
      <c r="C26" s="47" t="s">
        <v>159</v>
      </c>
      <c r="D26" s="47" t="s">
        <v>160</v>
      </c>
      <c r="E26" s="47" t="s">
        <v>186</v>
      </c>
      <c r="F26" s="47" t="s">
        <v>168</v>
      </c>
      <c r="G26" s="47" t="s">
        <v>18</v>
      </c>
      <c r="H26" s="47" t="s">
        <v>159</v>
      </c>
      <c r="I26" s="47" t="s">
        <v>163</v>
      </c>
      <c r="J26" s="47">
        <v>31714099</v>
      </c>
      <c r="K26" s="47" t="s">
        <v>77</v>
      </c>
      <c r="L26" s="47" t="s">
        <v>19</v>
      </c>
      <c r="M26" s="47" t="s">
        <v>36</v>
      </c>
      <c r="N26" s="47"/>
      <c r="O26" s="47"/>
    </row>
    <row r="27" spans="1:15" ht="25.5" x14ac:dyDescent="0.25">
      <c r="A27" s="33">
        <f t="shared" si="0"/>
        <v>24</v>
      </c>
      <c r="B27" s="47" t="s">
        <v>158</v>
      </c>
      <c r="C27" s="47" t="s">
        <v>159</v>
      </c>
      <c r="D27" s="47" t="s">
        <v>160</v>
      </c>
      <c r="E27" s="47" t="s">
        <v>187</v>
      </c>
      <c r="F27" s="47" t="s">
        <v>162</v>
      </c>
      <c r="G27" s="47" t="s">
        <v>18</v>
      </c>
      <c r="H27" s="47" t="s">
        <v>159</v>
      </c>
      <c r="I27" s="47" t="s">
        <v>163</v>
      </c>
      <c r="J27" s="47">
        <v>38561014</v>
      </c>
      <c r="K27" s="47" t="s">
        <v>19</v>
      </c>
      <c r="L27" s="47" t="s">
        <v>78</v>
      </c>
      <c r="M27" s="47" t="s">
        <v>22</v>
      </c>
      <c r="N27" s="47" t="s">
        <v>79</v>
      </c>
      <c r="O27" s="47"/>
    </row>
    <row r="28" spans="1:15" ht="25.5" x14ac:dyDescent="0.25">
      <c r="A28" s="33">
        <f t="shared" si="0"/>
        <v>25</v>
      </c>
      <c r="B28" s="47" t="s">
        <v>158</v>
      </c>
      <c r="C28" s="47" t="s">
        <v>159</v>
      </c>
      <c r="D28" s="47" t="s">
        <v>160</v>
      </c>
      <c r="E28" s="47" t="s">
        <v>188</v>
      </c>
      <c r="F28" s="47" t="s">
        <v>168</v>
      </c>
      <c r="G28" s="47" t="s">
        <v>18</v>
      </c>
      <c r="H28" s="47" t="s">
        <v>159</v>
      </c>
      <c r="I28" s="47" t="s">
        <v>163</v>
      </c>
      <c r="J28" s="47">
        <v>38601285</v>
      </c>
      <c r="K28" s="47" t="s">
        <v>80</v>
      </c>
      <c r="L28" s="47" t="s">
        <v>81</v>
      </c>
      <c r="M28" s="47" t="s">
        <v>82</v>
      </c>
      <c r="N28" s="47" t="s">
        <v>83</v>
      </c>
      <c r="O28" s="47"/>
    </row>
    <row r="29" spans="1:15" ht="25.5" x14ac:dyDescent="0.25">
      <c r="A29" s="33">
        <f t="shared" si="0"/>
        <v>26</v>
      </c>
      <c r="B29" s="47" t="s">
        <v>158</v>
      </c>
      <c r="C29" s="47" t="s">
        <v>159</v>
      </c>
      <c r="D29" s="47" t="s">
        <v>160</v>
      </c>
      <c r="E29" s="47" t="s">
        <v>189</v>
      </c>
      <c r="F29" s="47" t="s">
        <v>168</v>
      </c>
      <c r="G29" s="47" t="s">
        <v>18</v>
      </c>
      <c r="H29" s="47" t="s">
        <v>159</v>
      </c>
      <c r="I29" s="47" t="s">
        <v>163</v>
      </c>
      <c r="J29" s="47">
        <v>93404265</v>
      </c>
      <c r="K29" s="47" t="s">
        <v>148</v>
      </c>
      <c r="L29" s="47" t="s">
        <v>149</v>
      </c>
      <c r="M29" s="47" t="s">
        <v>150</v>
      </c>
      <c r="N29" s="47" t="s">
        <v>151</v>
      </c>
      <c r="O29" s="47"/>
    </row>
    <row r="30" spans="1:15" ht="25.5" x14ac:dyDescent="0.25">
      <c r="A30" s="33">
        <f t="shared" si="0"/>
        <v>27</v>
      </c>
      <c r="B30" s="47" t="s">
        <v>158</v>
      </c>
      <c r="C30" s="47" t="s">
        <v>159</v>
      </c>
      <c r="D30" s="47" t="s">
        <v>160</v>
      </c>
      <c r="E30" s="47" t="s">
        <v>190</v>
      </c>
      <c r="F30" s="47" t="s">
        <v>168</v>
      </c>
      <c r="G30" s="47" t="s">
        <v>18</v>
      </c>
      <c r="H30" s="47" t="s">
        <v>159</v>
      </c>
      <c r="I30" s="47" t="s">
        <v>163</v>
      </c>
      <c r="J30" s="47">
        <v>94550627</v>
      </c>
      <c r="K30" s="47" t="s">
        <v>154</v>
      </c>
      <c r="L30" s="47" t="s">
        <v>155</v>
      </c>
      <c r="M30" s="47" t="s">
        <v>34</v>
      </c>
      <c r="N30" s="47" t="s">
        <v>156</v>
      </c>
      <c r="O30" s="47"/>
    </row>
    <row r="31" spans="1:15" ht="25.5" x14ac:dyDescent="0.25">
      <c r="A31" s="33">
        <f t="shared" si="0"/>
        <v>28</v>
      </c>
      <c r="B31" s="47" t="s">
        <v>158</v>
      </c>
      <c r="C31" s="47" t="s">
        <v>159</v>
      </c>
      <c r="D31" s="47" t="s">
        <v>160</v>
      </c>
      <c r="E31" s="47" t="s">
        <v>191</v>
      </c>
      <c r="F31" s="47" t="s">
        <v>168</v>
      </c>
      <c r="G31" s="47" t="s">
        <v>18</v>
      </c>
      <c r="H31" s="47" t="s">
        <v>159</v>
      </c>
      <c r="I31" s="47" t="s">
        <v>163</v>
      </c>
      <c r="J31" s="47">
        <v>94288800</v>
      </c>
      <c r="K31" s="47" t="s">
        <v>26</v>
      </c>
      <c r="L31" s="47" t="s">
        <v>152</v>
      </c>
      <c r="M31" s="47" t="s">
        <v>153</v>
      </c>
      <c r="N31" s="47"/>
      <c r="O31" s="47"/>
    </row>
    <row r="32" spans="1:15" ht="25.5" x14ac:dyDescent="0.25">
      <c r="A32" s="33">
        <f t="shared" si="0"/>
        <v>29</v>
      </c>
      <c r="B32" s="47" t="s">
        <v>158</v>
      </c>
      <c r="C32" s="47" t="s">
        <v>159</v>
      </c>
      <c r="D32" s="47" t="s">
        <v>160</v>
      </c>
      <c r="E32" s="47" t="s">
        <v>192</v>
      </c>
      <c r="F32" s="47" t="s">
        <v>168</v>
      </c>
      <c r="G32" s="47" t="s">
        <v>18</v>
      </c>
      <c r="H32" s="47" t="s">
        <v>159</v>
      </c>
      <c r="I32" s="47" t="s">
        <v>163</v>
      </c>
      <c r="J32" s="47">
        <v>91284351</v>
      </c>
      <c r="K32" s="47" t="s">
        <v>85</v>
      </c>
      <c r="L32" s="47" t="s">
        <v>86</v>
      </c>
      <c r="M32" s="47" t="s">
        <v>64</v>
      </c>
      <c r="N32" s="47" t="s">
        <v>47</v>
      </c>
      <c r="O32" s="47"/>
    </row>
    <row r="33" spans="1:15" ht="25.5" x14ac:dyDescent="0.25">
      <c r="A33" s="33">
        <f t="shared" si="0"/>
        <v>30</v>
      </c>
      <c r="B33" s="47" t="s">
        <v>158</v>
      </c>
      <c r="C33" s="47" t="s">
        <v>159</v>
      </c>
      <c r="D33" s="47" t="s">
        <v>160</v>
      </c>
      <c r="E33" s="47" t="s">
        <v>193</v>
      </c>
      <c r="F33" s="47" t="s">
        <v>168</v>
      </c>
      <c r="G33" s="47" t="s">
        <v>18</v>
      </c>
      <c r="H33" s="47" t="s">
        <v>159</v>
      </c>
      <c r="I33" s="47" t="s">
        <v>163</v>
      </c>
      <c r="J33" s="47">
        <v>94040533</v>
      </c>
      <c r="K33" s="47" t="s">
        <v>84</v>
      </c>
      <c r="L33" s="47" t="s">
        <v>81</v>
      </c>
      <c r="M33" s="47" t="s">
        <v>87</v>
      </c>
      <c r="N33" s="47" t="s">
        <v>88</v>
      </c>
      <c r="O33" s="47"/>
    </row>
    <row r="34" spans="1:15" ht="25.5" x14ac:dyDescent="0.25">
      <c r="A34" s="33">
        <f t="shared" si="0"/>
        <v>31</v>
      </c>
      <c r="B34" s="47" t="s">
        <v>158</v>
      </c>
      <c r="C34" s="47" t="s">
        <v>159</v>
      </c>
      <c r="D34" s="47" t="s">
        <v>160</v>
      </c>
      <c r="E34" s="47" t="s">
        <v>194</v>
      </c>
      <c r="F34" s="47" t="s">
        <v>162</v>
      </c>
      <c r="G34" s="47" t="s">
        <v>18</v>
      </c>
      <c r="H34" s="47" t="s">
        <v>159</v>
      </c>
      <c r="I34" s="47" t="s">
        <v>163</v>
      </c>
      <c r="J34" s="47">
        <v>94525038</v>
      </c>
      <c r="K34" s="47" t="s">
        <v>92</v>
      </c>
      <c r="L34" s="47" t="s">
        <v>93</v>
      </c>
      <c r="M34" s="47" t="s">
        <v>94</v>
      </c>
      <c r="N34" s="47" t="s">
        <v>95</v>
      </c>
      <c r="O34" s="47"/>
    </row>
    <row r="35" spans="1:15" ht="25.5" x14ac:dyDescent="0.25">
      <c r="A35" s="33">
        <f t="shared" si="0"/>
        <v>32</v>
      </c>
      <c r="B35" s="47" t="s">
        <v>158</v>
      </c>
      <c r="C35" s="47" t="s">
        <v>159</v>
      </c>
      <c r="D35" s="47" t="s">
        <v>160</v>
      </c>
      <c r="E35" s="47" t="s">
        <v>195</v>
      </c>
      <c r="F35" s="47" t="s">
        <v>168</v>
      </c>
      <c r="G35" s="47" t="s">
        <v>18</v>
      </c>
      <c r="H35" s="47" t="s">
        <v>159</v>
      </c>
      <c r="I35" s="47" t="s">
        <v>163</v>
      </c>
      <c r="J35" s="47">
        <v>1144035280</v>
      </c>
      <c r="K35" s="47" t="s">
        <v>96</v>
      </c>
      <c r="L35" s="47" t="s">
        <v>97</v>
      </c>
      <c r="M35" s="47" t="s">
        <v>94</v>
      </c>
      <c r="N35" s="47" t="s">
        <v>47</v>
      </c>
      <c r="O35" s="47"/>
    </row>
    <row r="36" spans="1:15" ht="25.5" x14ac:dyDescent="0.25">
      <c r="A36" s="33">
        <f t="shared" si="0"/>
        <v>33</v>
      </c>
      <c r="B36" s="47" t="s">
        <v>158</v>
      </c>
      <c r="C36" s="47" t="s">
        <v>159</v>
      </c>
      <c r="D36" s="47" t="s">
        <v>160</v>
      </c>
      <c r="E36" s="47" t="s">
        <v>196</v>
      </c>
      <c r="F36" s="47" t="s">
        <v>168</v>
      </c>
      <c r="G36" s="47" t="s">
        <v>18</v>
      </c>
      <c r="H36" s="47" t="s">
        <v>160</v>
      </c>
      <c r="I36" s="47" t="s">
        <v>166</v>
      </c>
      <c r="J36" s="47">
        <v>890320427</v>
      </c>
      <c r="K36" s="47"/>
      <c r="L36" s="47"/>
      <c r="M36" s="47"/>
      <c r="N36" s="47"/>
      <c r="O36" s="47" t="s">
        <v>197</v>
      </c>
    </row>
    <row r="37" spans="1:15" ht="25.5" x14ac:dyDescent="0.25">
      <c r="A37" s="33">
        <f t="shared" si="0"/>
        <v>34</v>
      </c>
      <c r="B37" s="47" t="s">
        <v>158</v>
      </c>
      <c r="C37" s="47" t="s">
        <v>198</v>
      </c>
      <c r="D37" s="47" t="s">
        <v>160</v>
      </c>
      <c r="E37" s="47" t="s">
        <v>199</v>
      </c>
      <c r="F37" s="47" t="s">
        <v>162</v>
      </c>
      <c r="G37" s="47" t="s">
        <v>18</v>
      </c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E38" s="42">
        <f>SUM(E4:E37)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2532 INF DETALLADA TRABAJO</vt:lpstr>
      <vt:lpstr>2532 PRESENTACION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Elizabeth</cp:lastModifiedBy>
  <dcterms:created xsi:type="dcterms:W3CDTF">2019-11-19T21:29:18Z</dcterms:created>
  <dcterms:modified xsi:type="dcterms:W3CDTF">2020-04-26T01:20:03Z</dcterms:modified>
</cp:coreProperties>
</file>